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20" windowWidth="12120" windowHeight="7100" tabRatio="601" firstSheet="4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  <externalReference r:id="rId15"/>
    <externalReference r:id="rId16"/>
  </externalReferences>
  <definedNames>
    <definedName name="_xlnm.Print_Area" localSheetId="9">'з початку року'!$A$1:$P$47</definedName>
  </definedNames>
  <calcPr fullCalcOnLoad="1"/>
</workbook>
</file>

<file path=xl/sharedStrings.xml><?xml version="1.0" encoding="utf-8"?>
<sst xmlns="http://schemas.openxmlformats.org/spreadsheetml/2006/main" count="362" uniqueCount="119">
  <si>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</si>
  <si>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</si>
  <si>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</si>
  <si>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</si>
  <si>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</si>
  <si>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</si>
  <si>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</si>
  <si>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</si>
  <si>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</si>
  <si>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</si>
  <si>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</si>
  <si>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</si>
  <si>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</si>
  <si>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</si>
  <si>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</si>
  <si>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</si>
  <si>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</si>
  <si>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</si>
  <si>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</si>
  <si>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</si>
  <si>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</si>
  <si>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</si>
  <si>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</si>
  <si>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</si>
  <si>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</si>
  <si>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</si>
  <si>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</si>
  <si>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</si>
  <si>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</si>
  <si>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</si>
  <si>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</si>
  <si>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</si>
  <si>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</si>
  <si>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</si>
  <si>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</si>
  <si>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</si>
  <si>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</si>
  <si>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</si>
  <si>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</si>
  <si>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</si>
  <si>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</si>
  <si>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</si>
  <si>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</si>
  <si>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</si>
  <si>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</si>
  <si>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</si>
  <si>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</si>
  <si>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</si>
  <si>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</si>
  <si>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</si>
  <si>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</si>
  <si>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</si>
  <si>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</si>
  <si>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</si>
  <si>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</si>
  <si>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</si>
  <si>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</si>
  <si>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</si>
  <si>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</si>
  <si>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</si>
  <si>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</si>
  <si>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</si>
  <si>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</si>
  <si>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</si>
  <si>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</si>
  <si>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</si>
  <si>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</si>
  <si>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</si>
  <si>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</si>
  <si>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</si>
  <si>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</si>
  <si>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</si>
  <si>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</si>
  <si>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</si>
  <si>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</si>
  <si>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</si>
  <si>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</si>
  <si>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</si>
  <si>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</si>
  <si>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</si>
  <si>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</si>
  <si>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</si>
  <si>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</si>
  <si>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</si>
  <si>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</si>
  <si>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</si>
  <si>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</si>
  <si>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</si>
  <si>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</si>
  <si>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</si>
  <si>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</si>
  <si>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</si>
  <si>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</si>
  <si>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станом на 01.06.2019</t>
  </si>
  <si>
    <r>
      <t xml:space="preserve">станом на 01.06.2019р.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</si>
  <si>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2019 року</t>
  </si>
  <si>
    <t>Фактичні надходження (червень)</t>
  </si>
  <si>
    <t xml:space="preserve">Динаміка надходжень до бюджету розвитку за червень 2019 р. </t>
  </si>
  <si>
    <t>станом на 01.07.2019</t>
  </si>
  <si>
    <r>
      <t xml:space="preserve">станом на 01.07.2019р.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</si>
  <si>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2019 року</t>
  </si>
  <si>
    <t xml:space="preserve">Динаміка надходжень до бюджету розвитку за липень 2019 р. </t>
  </si>
  <si>
    <t>Фактичні надходження (липень)</t>
  </si>
  <si>
    <t>станом на 01.08.2019</t>
  </si>
  <si>
    <r>
      <t xml:space="preserve">станом на 01.08.2019р.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</si>
  <si>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2019 року</t>
  </si>
  <si>
    <t>Фактичні надходження (серпень)</t>
  </si>
  <si>
    <t xml:space="preserve">Динаміка надходжень до бюджету розвитку за серпень 2019 р. </t>
  </si>
  <si>
    <t>станом на 22.08.2019</t>
  </si>
  <si>
    <r>
      <t xml:space="preserve">станом на 22.08.2019р.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</si>
  <si>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вересень 2019 року</t>
  </si>
  <si>
    <t>Фактичні надходження (вересень)</t>
  </si>
  <si>
    <t xml:space="preserve">Динаміка надходжень до бюджету розвитку за вересень 2019 р. </t>
  </si>
  <si>
    <t>план на січень-вересень 2019р.</t>
  </si>
  <si>
    <t>станом на 26.09.2019</t>
  </si>
  <si>
    <r>
      <t xml:space="preserve">станом на 26.09.2019р.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</si>
  <si>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26.09.2019р.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</si>
  <si>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26.09.2019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</si>
  <si>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26.09.2019р. :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</si>
</sst>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dd/mm/yy"/>
    <numFmt numFmtId="190" formatCode="d/m"/>
    <numFmt numFmtId="191" formatCode="0.000"/>
    <numFmt numFmtId="192" formatCode="0.0%"/>
    <numFmt numFmtId="193" formatCode="#,##0.0"/>
    <numFmt numFmtId="194" formatCode="mmm/yyyy"/>
    <numFmt numFmtId="195" formatCode="#0.00"/>
    <numFmt numFmtId="196" formatCode="[$-422]d\ mmmm\ yyyy&quot; р.&quot;"/>
    <numFmt numFmtId="197" formatCode="dd\.mm\.yy;@"/>
    <numFmt numFmtId="198" formatCode="#\ ##0.0"/>
  </numFmts>
  <fonts count="9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1.05"/>
      <color indexed="8"/>
      <name val="Times New Roman"/>
      <family val="1"/>
    </font>
    <font>
      <sz val="1.1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.45"/>
      <color indexed="8"/>
      <name val="Times New Roman"/>
      <family val="1"/>
    </font>
    <font>
      <sz val="2.1"/>
      <color indexed="8"/>
      <name val="Times New Roman"/>
      <family val="1"/>
    </font>
    <font>
      <sz val="3.65"/>
      <color indexed="8"/>
      <name val="Times New Roman"/>
      <family val="1"/>
    </font>
    <font>
      <sz val="7.65"/>
      <color indexed="8"/>
      <name val="Times New Roman"/>
      <family val="1"/>
    </font>
    <font>
      <sz val="8.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0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7" fillId="25" borderId="1" applyNumberFormat="0" applyAlignment="0" applyProtection="0"/>
    <xf numFmtId="0" fontId="78" fillId="26" borderId="2" applyNumberFormat="0" applyAlignment="0" applyProtection="0"/>
    <xf numFmtId="0" fontId="79" fillId="26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7" borderId="7" applyNumberFormat="0" applyAlignment="0" applyProtection="0"/>
    <xf numFmtId="0" fontId="85" fillId="0" borderId="0" applyNumberFormat="0" applyFill="0" applyBorder="0" applyAlignment="0" applyProtection="0"/>
    <xf numFmtId="0" fontId="86" fillId="28" borderId="0" applyNumberFormat="0" applyBorder="0" applyAlignment="0" applyProtection="0"/>
    <xf numFmtId="0" fontId="75" fillId="0" borderId="0">
      <alignment/>
      <protection/>
    </xf>
    <xf numFmtId="0" fontId="6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1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8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93" fontId="1" fillId="0" borderId="0" xfId="0" applyNumberFormat="1" applyFont="1" applyAlignment="1">
      <alignment/>
    </xf>
    <xf numFmtId="189" fontId="2" fillId="0" borderId="12" xfId="0" applyNumberFormat="1" applyFont="1" applyFill="1" applyBorder="1" applyAlignment="1">
      <alignment horizontal="center"/>
    </xf>
    <xf numFmtId="193" fontId="0" fillId="0" borderId="13" xfId="0" applyNumberFormat="1" applyBorder="1" applyAlignment="1">
      <alignment/>
    </xf>
    <xf numFmtId="193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93" fontId="9" fillId="0" borderId="0" xfId="0" applyNumberFormat="1" applyFont="1" applyAlignment="1">
      <alignment/>
    </xf>
    <xf numFmtId="193" fontId="0" fillId="0" borderId="0" xfId="0" applyNumberFormat="1" applyAlignment="1">
      <alignment/>
    </xf>
    <xf numFmtId="193" fontId="7" fillId="0" borderId="11" xfId="0" applyNumberFormat="1" applyFont="1" applyBorder="1" applyAlignment="1">
      <alignment/>
    </xf>
    <xf numFmtId="193" fontId="8" fillId="4" borderId="11" xfId="0" applyNumberFormat="1" applyFont="1" applyFill="1" applyBorder="1" applyAlignment="1">
      <alignment/>
    </xf>
    <xf numFmtId="193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93" fontId="18" fillId="0" borderId="13" xfId="0" applyNumberFormat="1" applyFont="1" applyBorder="1" applyAlignment="1">
      <alignment/>
    </xf>
    <xf numFmtId="193" fontId="19" fillId="0" borderId="13" xfId="0" applyNumberFormat="1" applyFont="1" applyBorder="1" applyAlignment="1">
      <alignment/>
    </xf>
    <xf numFmtId="193" fontId="1" fillId="0" borderId="0" xfId="0" applyNumberFormat="1" applyFont="1" applyFill="1" applyBorder="1" applyAlignment="1" applyProtection="1">
      <alignment horizontal="right"/>
      <protection/>
    </xf>
    <xf numFmtId="193" fontId="1" fillId="0" borderId="11" xfId="0" applyNumberFormat="1" applyFont="1" applyBorder="1" applyAlignment="1">
      <alignment horizontal="center" vertical="center" wrapText="1"/>
    </xf>
    <xf numFmtId="193" fontId="23" fillId="0" borderId="15" xfId="0" applyNumberFormat="1" applyFont="1" applyBorder="1" applyAlignment="1">
      <alignment/>
    </xf>
    <xf numFmtId="193" fontId="7" fillId="0" borderId="13" xfId="0" applyNumberFormat="1" applyFont="1" applyBorder="1" applyAlignment="1">
      <alignment horizontal="center"/>
    </xf>
    <xf numFmtId="193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93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93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1" fillId="0" borderId="15" xfId="0" applyNumberFormat="1" applyFont="1" applyBorder="1" applyAlignment="1">
      <alignment horizontal="center" vertical="center"/>
    </xf>
    <xf numFmtId="193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93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93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93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93" fontId="28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93" fontId="2" fillId="0" borderId="11" xfId="0" applyNumberFormat="1" applyFont="1" applyBorder="1" applyAlignment="1">
      <alignment/>
    </xf>
    <xf numFmtId="193" fontId="2" fillId="0" borderId="0" xfId="0" applyNumberFormat="1" applyFont="1" applyAlignment="1">
      <alignment/>
    </xf>
    <xf numFmtId="193" fontId="2" fillId="0" borderId="20" xfId="0" applyNumberFormat="1" applyFont="1" applyBorder="1" applyAlignment="1">
      <alignment/>
    </xf>
    <xf numFmtId="193" fontId="2" fillId="0" borderId="21" xfId="0" applyNumberFormat="1" applyFont="1" applyBorder="1" applyAlignment="1">
      <alignment/>
    </xf>
    <xf numFmtId="193" fontId="2" fillId="0" borderId="22" xfId="0" applyNumberFormat="1" applyFont="1" applyBorder="1" applyAlignment="1">
      <alignment/>
    </xf>
    <xf numFmtId="193" fontId="2" fillId="0" borderId="23" xfId="0" applyNumberFormat="1" applyFont="1" applyBorder="1" applyAlignment="1">
      <alignment/>
    </xf>
    <xf numFmtId="193" fontId="2" fillId="0" borderId="22" xfId="0" applyNumberFormat="1" applyFont="1" applyFill="1" applyBorder="1" applyAlignment="1">
      <alignment/>
    </xf>
    <xf numFmtId="193" fontId="2" fillId="0" borderId="11" xfId="0" applyNumberFormat="1" applyFont="1" applyFill="1" applyBorder="1" applyAlignment="1">
      <alignment/>
    </xf>
    <xf numFmtId="193" fontId="2" fillId="0" borderId="23" xfId="0" applyNumberFormat="1" applyFont="1" applyFill="1" applyBorder="1" applyAlignment="1">
      <alignment/>
    </xf>
    <xf numFmtId="193" fontId="2" fillId="0" borderId="18" xfId="0" applyNumberFormat="1" applyFont="1" applyBorder="1" applyAlignment="1">
      <alignment/>
    </xf>
    <xf numFmtId="193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93" fontId="92" fillId="0" borderId="11" xfId="53" applyNumberFormat="1" applyFont="1" applyBorder="1">
      <alignment/>
      <protection/>
    </xf>
    <xf numFmtId="188" fontId="2" fillId="0" borderId="11" xfId="0" applyNumberFormat="1" applyFont="1" applyBorder="1" applyAlignment="1">
      <alignment/>
    </xf>
    <xf numFmtId="193" fontId="2" fillId="0" borderId="17" xfId="0" applyNumberFormat="1" applyFont="1" applyBorder="1" applyAlignment="1">
      <alignment/>
    </xf>
    <xf numFmtId="193" fontId="2" fillId="0" borderId="17" xfId="0" applyNumberFormat="1" applyFont="1" applyFill="1" applyBorder="1" applyAlignment="1">
      <alignment/>
    </xf>
    <xf numFmtId="188" fontId="2" fillId="0" borderId="25" xfId="0" applyNumberFormat="1" applyFont="1" applyFill="1" applyBorder="1" applyAlignment="1">
      <alignment/>
    </xf>
    <xf numFmtId="193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93" fontId="11" fillId="0" borderId="27" xfId="0" applyNumberFormat="1" applyFont="1" applyBorder="1" applyAlignment="1">
      <alignment/>
    </xf>
    <xf numFmtId="193" fontId="11" fillId="0" borderId="27" xfId="0" applyNumberFormat="1" applyFont="1" applyBorder="1" applyAlignment="1">
      <alignment/>
    </xf>
    <xf numFmtId="192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93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93" fontId="2" fillId="0" borderId="33" xfId="0" applyNumberFormat="1" applyFont="1" applyBorder="1" applyAlignment="1">
      <alignment/>
    </xf>
    <xf numFmtId="193" fontId="2" fillId="0" borderId="34" xfId="0" applyNumberFormat="1" applyFont="1" applyBorder="1" applyAlignment="1">
      <alignment/>
    </xf>
    <xf numFmtId="193" fontId="2" fillId="0" borderId="35" xfId="0" applyNumberFormat="1" applyFont="1" applyBorder="1" applyAlignment="1">
      <alignment/>
    </xf>
    <xf numFmtId="193" fontId="2" fillId="0" borderId="36" xfId="0" applyNumberFormat="1" applyFont="1" applyBorder="1" applyAlignment="1">
      <alignment/>
    </xf>
    <xf numFmtId="193" fontId="2" fillId="0" borderId="37" xfId="0" applyNumberFormat="1" applyFont="1" applyBorder="1" applyAlignment="1">
      <alignment/>
    </xf>
    <xf numFmtId="193" fontId="2" fillId="0" borderId="15" xfId="0" applyNumberFormat="1" applyFont="1" applyBorder="1" applyAlignment="1">
      <alignment/>
    </xf>
    <xf numFmtId="193" fontId="2" fillId="0" borderId="38" xfId="0" applyNumberFormat="1" applyFont="1" applyBorder="1" applyAlignment="1">
      <alignment/>
    </xf>
    <xf numFmtId="193" fontId="2" fillId="0" borderId="39" xfId="0" applyNumberFormat="1" applyFont="1" applyBorder="1" applyAlignment="1">
      <alignment/>
    </xf>
    <xf numFmtId="193" fontId="2" fillId="0" borderId="40" xfId="0" applyNumberFormat="1" applyFont="1" applyBorder="1" applyAlignment="1">
      <alignment/>
    </xf>
    <xf numFmtId="193" fontId="2" fillId="0" borderId="13" xfId="0" applyNumberFormat="1" applyFont="1" applyBorder="1" applyAlignment="1">
      <alignment/>
    </xf>
    <xf numFmtId="193" fontId="2" fillId="0" borderId="41" xfId="0" applyNumberFormat="1" applyFont="1" applyBorder="1" applyAlignment="1">
      <alignment/>
    </xf>
    <xf numFmtId="193" fontId="32" fillId="0" borderId="11" xfId="0" applyNumberFormat="1" applyFont="1" applyBorder="1" applyAlignment="1">
      <alignment horizontal="center" vertical="center" wrapText="1"/>
    </xf>
    <xf numFmtId="193" fontId="33" fillId="0" borderId="11" xfId="0" applyNumberFormat="1" applyFont="1" applyBorder="1" applyAlignment="1">
      <alignment/>
    </xf>
    <xf numFmtId="193" fontId="32" fillId="0" borderId="27" xfId="0" applyNumberFormat="1" applyFont="1" applyBorder="1" applyAlignment="1">
      <alignment/>
    </xf>
    <xf numFmtId="197" fontId="2" fillId="0" borderId="12" xfId="0" applyNumberFormat="1" applyFont="1" applyFill="1" applyBorder="1" applyAlignment="1">
      <alignment horizontal="center"/>
    </xf>
    <xf numFmtId="193" fontId="2" fillId="0" borderId="42" xfId="0" applyNumberFormat="1" applyFont="1" applyBorder="1" applyAlignment="1">
      <alignment/>
    </xf>
    <xf numFmtId="193" fontId="11" fillId="0" borderId="43" xfId="0" applyNumberFormat="1" applyFont="1" applyBorder="1" applyAlignment="1">
      <alignment horizontal="center"/>
    </xf>
    <xf numFmtId="193" fontId="2" fillId="0" borderId="17" xfId="0" applyNumberFormat="1" applyFont="1" applyBorder="1" applyAlignment="1">
      <alignment horizontal="center"/>
    </xf>
    <xf numFmtId="193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4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93" fontId="16" fillId="0" borderId="45" xfId="0" applyNumberFormat="1" applyFont="1" applyBorder="1" applyAlignment="1">
      <alignment horizontal="center" vertical="center"/>
    </xf>
    <xf numFmtId="193" fontId="16" fillId="0" borderId="41" xfId="0" applyNumberFormat="1" applyFont="1" applyBorder="1" applyAlignment="1">
      <alignment horizontal="center" vertical="center"/>
    </xf>
    <xf numFmtId="193" fontId="16" fillId="0" borderId="46" xfId="0" applyNumberFormat="1" applyFont="1" applyBorder="1" applyAlignment="1">
      <alignment horizontal="center" vertical="center"/>
    </xf>
    <xf numFmtId="193" fontId="16" fillId="0" borderId="20" xfId="0" applyNumberFormat="1" applyFont="1" applyBorder="1" applyAlignment="1">
      <alignment horizontal="center" vertical="center"/>
    </xf>
    <xf numFmtId="193" fontId="16" fillId="0" borderId="44" xfId="0" applyNumberFormat="1" applyFont="1" applyBorder="1" applyAlignment="1">
      <alignment horizontal="center" vertical="center"/>
    </xf>
    <xf numFmtId="193" fontId="16" fillId="0" borderId="47" xfId="0" applyNumberFormat="1" applyFont="1" applyBorder="1" applyAlignment="1">
      <alignment horizontal="center" vertical="center"/>
    </xf>
    <xf numFmtId="193" fontId="2" fillId="0" borderId="48" xfId="0" applyNumberFormat="1" applyFont="1" applyBorder="1" applyAlignment="1">
      <alignment horizontal="center"/>
    </xf>
    <xf numFmtId="193" fontId="2" fillId="0" borderId="49" xfId="0" applyNumberFormat="1" applyFont="1" applyBorder="1" applyAlignment="1">
      <alignment horizontal="center"/>
    </xf>
    <xf numFmtId="193" fontId="11" fillId="0" borderId="50" xfId="0" applyNumberFormat="1" applyFont="1" applyBorder="1" applyAlignment="1">
      <alignment horizontal="center"/>
    </xf>
    <xf numFmtId="193" fontId="11" fillId="0" borderId="51" xfId="0" applyNumberFormat="1" applyFont="1" applyBorder="1" applyAlignment="1">
      <alignment horizontal="center"/>
    </xf>
    <xf numFmtId="0" fontId="15" fillId="0" borderId="44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93" fontId="2" fillId="0" borderId="17" xfId="0" applyNumberFormat="1" applyFont="1" applyFill="1" applyBorder="1" applyAlignment="1">
      <alignment horizontal="center"/>
    </xf>
    <xf numFmtId="193" fontId="2" fillId="0" borderId="18" xfId="0" applyNumberFormat="1" applyFont="1" applyFill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193" fontId="2" fillId="0" borderId="35" xfId="0" applyNumberFormat="1" applyFont="1" applyBorder="1" applyAlignment="1">
      <alignment horizontal="center"/>
    </xf>
    <xf numFmtId="193" fontId="2" fillId="0" borderId="60" xfId="0" applyNumberFormat="1" applyFont="1" applyBorder="1" applyAlignment="1">
      <alignment horizontal="center"/>
    </xf>
    <xf numFmtId="0" fontId="12" fillId="0" borderId="45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5"/>
          <c:w val="0.97575"/>
          <c:h val="0.8367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807379"/>
        <c:axId val="7266412"/>
      </c:lineChart>
      <c:catAx>
        <c:axId val="80737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266412"/>
        <c:crosses val="autoZero"/>
        <c:auto val="0"/>
        <c:lblOffset val="100"/>
        <c:tickLblSkip val="1"/>
        <c:noMultiLvlLbl val="0"/>
      </c:catAx>
      <c:valAx>
        <c:axId val="726641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0737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5"/>
          <c:y val="0.929"/>
          <c:w val="0.661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26.09.2019</a:t>
            </a:r>
          </a:p>
        </c:rich>
      </c:tx>
      <c:layout>
        <c:manualLayout>
          <c:xMode val="factor"/>
          <c:yMode val="factor"/>
          <c:x val="0.059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525"/>
          <c:w val="0.8385"/>
          <c:h val="0.821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січень-вересень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060637"/>
        <c:axId val="45545734"/>
      </c:bar3DChart>
      <c:catAx>
        <c:axId val="5060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545734"/>
        <c:crosses val="autoZero"/>
        <c:auto val="1"/>
        <c:lblOffset val="100"/>
        <c:tickLblSkip val="1"/>
        <c:noMultiLvlLbl val="0"/>
      </c:catAx>
      <c:valAx>
        <c:axId val="45545734"/>
        <c:scaling>
          <c:orientation val="minMax"/>
          <c:max val="1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60637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95"/>
          <c:y val="0.40775"/>
          <c:w val="0.075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85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38"/>
          <c:w val="0.86325"/>
          <c:h val="0.873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січень-вересень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7258423"/>
        <c:axId val="65325808"/>
      </c:bar3DChart>
      <c:catAx>
        <c:axId val="7258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5325808"/>
        <c:crosses val="autoZero"/>
        <c:auto val="1"/>
        <c:lblOffset val="100"/>
        <c:tickLblSkip val="1"/>
        <c:noMultiLvlLbl val="0"/>
      </c:catAx>
      <c:valAx>
        <c:axId val="65325808"/>
        <c:scaling>
          <c:orientation val="minMax"/>
          <c:max val="9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258423"/>
        <c:crossesAt val="1"/>
        <c:crossBetween val="between"/>
        <c:dispUnits/>
        <c:majorUnit val="10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425"/>
          <c:y val="0.32575"/>
          <c:w val="0.138"/>
          <c:h val="0.3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5"/>
          <c:w val="0.97425"/>
          <c:h val="0.8367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65397709"/>
        <c:axId val="51708470"/>
      </c:lineChart>
      <c:catAx>
        <c:axId val="6539770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708470"/>
        <c:crosses val="autoZero"/>
        <c:auto val="0"/>
        <c:lblOffset val="100"/>
        <c:tickLblSkip val="1"/>
        <c:noMultiLvlLbl val="0"/>
      </c:catAx>
      <c:valAx>
        <c:axId val="51708470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39770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1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375"/>
          <c:y val="0.929"/>
          <c:w val="0.661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5"/>
          <c:w val="0.97425"/>
          <c:h val="0.8367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62723047"/>
        <c:axId val="27636512"/>
      </c:lineChart>
      <c:catAx>
        <c:axId val="6272304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636512"/>
        <c:crosses val="autoZero"/>
        <c:auto val="0"/>
        <c:lblOffset val="100"/>
        <c:tickLblSkip val="1"/>
        <c:noMultiLvlLbl val="0"/>
      </c:catAx>
      <c:valAx>
        <c:axId val="27636512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72304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1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7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5"/>
          <c:w val="0.97375"/>
          <c:h val="0.8367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47402017"/>
        <c:axId val="23964970"/>
      </c:lineChart>
      <c:catAx>
        <c:axId val="4740201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964970"/>
        <c:crosses val="autoZero"/>
        <c:auto val="0"/>
        <c:lblOffset val="100"/>
        <c:tickLblSkip val="1"/>
        <c:noMultiLvlLbl val="0"/>
      </c:catAx>
      <c:valAx>
        <c:axId val="23964970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7402017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7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025"/>
          <c:w val="0.9695"/>
          <c:h val="0.84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травень!$O$4:$O$25</c:f>
              <c:numCache/>
            </c:numRef>
          </c:val>
          <c:smooth val="1"/>
        </c:ser>
        <c:marker val="1"/>
        <c:axId val="14358139"/>
        <c:axId val="62114388"/>
      </c:lineChart>
      <c:dateAx>
        <c:axId val="1435813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11438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2114388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358139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25"/>
          <c:y val="0.93025"/>
          <c:w val="0.661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7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025"/>
          <c:w val="0.9695"/>
          <c:h val="0.84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червень!$N$4:$N$21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червень!$Q$4:$Q$21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червень!$O$4:$O$21</c:f>
              <c:numCache/>
            </c:numRef>
          </c:val>
          <c:smooth val="1"/>
        </c:ser>
        <c:marker val="1"/>
        <c:axId val="22158581"/>
        <c:axId val="65209502"/>
      </c:lineChart>
      <c:dateAx>
        <c:axId val="2215858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20950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65209502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2158581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25"/>
          <c:y val="0.93025"/>
          <c:w val="0.661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075"/>
          <c:w val="0.9695"/>
          <c:h val="0.842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липень!$N$4:$N$26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липень!$Q$4:$Q$26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липень!$O$4:$O$26</c:f>
              <c:numCache/>
            </c:numRef>
          </c:val>
          <c:smooth val="1"/>
        </c:ser>
        <c:marker val="1"/>
        <c:axId val="50014607"/>
        <c:axId val="47478280"/>
      </c:lineChart>
      <c:dateAx>
        <c:axId val="5001460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478280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7478280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014607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3025"/>
          <c:w val="0.661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075"/>
          <c:w val="0.9695"/>
          <c:h val="0.842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серпень!$A$4:$A$24</c:f>
              <c:strCache/>
            </c:strRef>
          </c:cat>
          <c:val>
            <c:numRef>
              <c:f>серпень!$O$4:$O$24</c:f>
              <c:numCache/>
            </c:numRef>
          </c:val>
          <c:smooth val="1"/>
        </c:ser>
        <c:marker val="1"/>
        <c:axId val="24651337"/>
        <c:axId val="20535442"/>
      </c:lineChart>
      <c:dateAx>
        <c:axId val="246513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53544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0535442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651337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3025"/>
          <c:w val="0.661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595"/>
          <c:w val="0.9695"/>
          <c:h val="0.8407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вересень!$A$4:$A$24</c:f>
              <c:strCache/>
            </c:strRef>
          </c:cat>
          <c:val>
            <c:numRef>
              <c:f>вересень!$O$4:$O$24</c:f>
              <c:numCache/>
            </c:numRef>
          </c:val>
          <c:smooth val="1"/>
        </c:ser>
        <c:marker val="1"/>
        <c:axId val="50601251"/>
        <c:axId val="52758076"/>
      </c:lineChart>
      <c:dateAx>
        <c:axId val="5060125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75807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2758076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601251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"/>
          <c:y val="0.93025"/>
          <c:w val="0.661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9525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14925"/>
        <a:ext cx="115919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4585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32460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вересень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55332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6.09.2019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47625</xdr:rowOff>
    </xdr:from>
    <xdr:to>
      <xdr:col>10</xdr:col>
      <xdr:colOff>219075</xdr:colOff>
      <xdr:row>9</xdr:row>
      <xdr:rowOff>133350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324600" y="1343025"/>
          <a:ext cx="122872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1 274 186,6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47625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553325" y="1343025"/>
          <a:ext cx="1133475" cy="2667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378 076,4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686800" y="733425"/>
          <a:ext cx="10572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вересень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371475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791700" y="1333500"/>
          <a:ext cx="1047750" cy="276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49 675,5</a:t>
          </a:r>
        </a:p>
      </xdr:txBody>
    </xdr:sp>
    <xdr:clientData/>
  </xdr:twoCellAnchor>
  <xdr:twoCellAnchor>
    <xdr:from>
      <xdr:col>6</xdr:col>
      <xdr:colOff>590550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26732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вересень 2019р </a:t>
          </a:r>
        </a:p>
      </xdr:txBody>
    </xdr:sp>
    <xdr:clientData/>
  </xdr:twoCellAnchor>
  <xdr:twoCellAnchor>
    <xdr:from>
      <xdr:col>6</xdr:col>
      <xdr:colOff>552450</xdr:colOff>
      <xdr:row>8</xdr:row>
      <xdr:rowOff>47625</xdr:rowOff>
    </xdr:from>
    <xdr:to>
      <xdr:col>8</xdr:col>
      <xdr:colOff>266700</xdr:colOff>
      <xdr:row>9</xdr:row>
      <xdr:rowOff>133350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229225" y="1343025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169 538,0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85725</xdr:rowOff>
    </xdr:from>
    <xdr:to>
      <xdr:col>14</xdr:col>
      <xdr:colOff>628650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772650" y="733425"/>
          <a:ext cx="10382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вересень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666750</xdr:colOff>
      <xdr:row>8</xdr:row>
      <xdr:rowOff>47625</xdr:rowOff>
    </xdr:from>
    <xdr:to>
      <xdr:col>13</xdr:col>
      <xdr:colOff>371475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696325" y="1343025"/>
          <a:ext cx="1095375" cy="2762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65 250,8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858375" y="514350"/>
          <a:ext cx="9048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57150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67375"/>
        <a:ext cx="9829800" cy="2324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9525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53000"/>
        <a:ext cx="115919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9525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91100"/>
        <a:ext cx="115919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9525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91100"/>
        <a:ext cx="115919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114300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8575" y="5257800"/>
        <a:ext cx="116490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114300</xdr:rowOff>
    </xdr:from>
    <xdr:to>
      <xdr:col>16</xdr:col>
      <xdr:colOff>85725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28575" y="4610100"/>
        <a:ext cx="116490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27</xdr:row>
      <xdr:rowOff>104775</xdr:rowOff>
    </xdr:from>
    <xdr:to>
      <xdr:col>16</xdr:col>
      <xdr:colOff>133350</xdr:colOff>
      <xdr:row>51</xdr:row>
      <xdr:rowOff>47625</xdr:rowOff>
    </xdr:to>
    <xdr:graphicFrame>
      <xdr:nvGraphicFramePr>
        <xdr:cNvPr id="1" name="Chart 1"/>
        <xdr:cNvGraphicFramePr/>
      </xdr:nvGraphicFramePr>
      <xdr:xfrm>
        <a:off x="66675" y="5410200"/>
        <a:ext cx="116586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104775</xdr:rowOff>
    </xdr:from>
    <xdr:to>
      <xdr:col>16</xdr:col>
      <xdr:colOff>133350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66675" y="5086350"/>
        <a:ext cx="116586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104775</xdr:rowOff>
    </xdr:from>
    <xdr:to>
      <xdr:col>16</xdr:col>
      <xdr:colOff>133350</xdr:colOff>
      <xdr:row>49</xdr:row>
      <xdr:rowOff>47625</xdr:rowOff>
    </xdr:to>
    <xdr:graphicFrame>
      <xdr:nvGraphicFramePr>
        <xdr:cNvPr id="1" name="Chart 1"/>
        <xdr:cNvGraphicFramePr/>
      </xdr:nvGraphicFramePr>
      <xdr:xfrm>
        <a:off x="66675" y="5086350"/>
        <a:ext cx="116586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Лист10"/>
      <sheetName val="Лист9"/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8">
        <row r="6">
          <cell r="G6">
            <v>0</v>
          </cell>
          <cell r="K6">
            <v>1019055.15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 19"/>
      <sheetName val=" серпень 19"/>
      <sheetName val="липень 19"/>
      <sheetName val="червень 19"/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87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125" style="0" customWidth="1"/>
    <col min="20" max="20" width="10.50390625" style="0" customWidth="1"/>
    <col min="21" max="21" width="10.125" style="0" customWidth="1"/>
    <col min="22" max="22" width="5.125" style="0" customWidth="1"/>
    <col min="23" max="23" width="13.00390625" style="0" customWidth="1"/>
  </cols>
  <sheetData>
    <row r="1" spans="1:23" ht="27" customHeight="1">
      <c r="A1" s="134" t="s">
        <v>66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67</v>
      </c>
      <c r="S1" s="138"/>
      <c r="T1" s="138"/>
      <c r="U1" s="138"/>
      <c r="V1" s="138"/>
      <c r="W1" s="139"/>
    </row>
    <row r="2" spans="1:23" ht="15" thickBot="1">
      <c r="A2" s="140" t="s">
        <v>71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70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11">
        <v>0</v>
      </c>
      <c r="V5" s="112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32">
        <v>1</v>
      </c>
      <c r="V7" s="133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11">
        <v>0</v>
      </c>
      <c r="V8" s="112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11">
        <v>0</v>
      </c>
      <c r="V10" s="112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11">
        <v>0</v>
      </c>
      <c r="V11" s="112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11">
        <v>0</v>
      </c>
      <c r="V14" s="112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11">
        <v>0</v>
      </c>
      <c r="V18" s="112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11">
        <v>0</v>
      </c>
      <c r="V20" s="112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11">
        <v>0</v>
      </c>
      <c r="V22" s="112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11">
        <v>0</v>
      </c>
      <c r="V23" s="112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26">
        <v>0</v>
      </c>
      <c r="V24" s="127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28">
        <f>SUM(U4:U24)</f>
        <v>1</v>
      </c>
      <c r="V25" s="129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6" t="s">
        <v>33</v>
      </c>
      <c r="S28" s="116"/>
      <c r="T28" s="116"/>
      <c r="U28" s="11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 t="s">
        <v>29</v>
      </c>
      <c r="S29" s="130"/>
      <c r="T29" s="130"/>
      <c r="U29" s="13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>
        <v>43497</v>
      </c>
      <c r="S30" s="131">
        <f>'[2]залишки'!$G$6/1000</f>
        <v>0</v>
      </c>
      <c r="T30" s="131"/>
      <c r="U30" s="13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9"/>
      <c r="S31" s="131"/>
      <c r="T31" s="131"/>
      <c r="U31" s="13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45</v>
      </c>
      <c r="T33" s="11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5" t="s">
        <v>40</v>
      </c>
      <c r="T34" s="11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30</v>
      </c>
      <c r="S38" s="116"/>
      <c r="T38" s="116"/>
      <c r="U38" s="116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 t="s">
        <v>31</v>
      </c>
      <c r="S39" s="117"/>
      <c r="T39" s="117"/>
      <c r="U39" s="11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>
        <v>43497</v>
      </c>
      <c r="S40" s="120">
        <f>'[2]залишки'!$K$6/1000</f>
        <v>1019.05515</v>
      </c>
      <c r="T40" s="121"/>
      <c r="U40" s="12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9"/>
      <c r="S41" s="123"/>
      <c r="T41" s="124"/>
      <c r="U41" s="12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40:R41"/>
    <mergeCell ref="S40:U41"/>
    <mergeCell ref="U24:V24"/>
    <mergeCell ref="U25:V25"/>
    <mergeCell ref="R28:U28"/>
    <mergeCell ref="R29:U29"/>
    <mergeCell ref="R30:R31"/>
    <mergeCell ref="S30:U31"/>
    <mergeCell ref="U21:V21"/>
    <mergeCell ref="U22:V22"/>
    <mergeCell ref="S33:T33"/>
    <mergeCell ref="S34:T34"/>
    <mergeCell ref="R38:U38"/>
    <mergeCell ref="R39:U39"/>
    <mergeCell ref="U23:V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29" sqref="B29:I29"/>
    </sheetView>
  </sheetViews>
  <sheetFormatPr defaultColWidth="9.125" defaultRowHeight="12.75"/>
  <cols>
    <col min="1" max="1" width="13.875" style="1" customWidth="1"/>
    <col min="2" max="2" width="10.875" style="1" customWidth="1"/>
    <col min="3" max="3" width="11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875" style="1" customWidth="1"/>
    <col min="9" max="9" width="8.00390625" style="1" customWidth="1"/>
    <col min="10" max="13" width="9.125" style="1" customWidth="1"/>
    <col min="14" max="14" width="10.00390625" style="1" customWidth="1"/>
    <col min="15" max="16384" width="9.125" style="1" customWidth="1"/>
  </cols>
  <sheetData>
    <row r="26" spans="1:14" ht="15" thickBot="1">
      <c r="A26" s="20"/>
      <c r="B26" s="157" t="s">
        <v>116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8"/>
      <c r="M26" s="158"/>
      <c r="N26" s="158"/>
    </row>
    <row r="27" spans="1:16" ht="54" customHeight="1">
      <c r="A27" s="150" t="s">
        <v>32</v>
      </c>
      <c r="B27" s="159" t="s">
        <v>43</v>
      </c>
      <c r="C27" s="159"/>
      <c r="D27" s="152" t="s">
        <v>49</v>
      </c>
      <c r="E27" s="153"/>
      <c r="F27" s="154" t="s">
        <v>44</v>
      </c>
      <c r="G27" s="155"/>
      <c r="H27" s="156" t="s">
        <v>51</v>
      </c>
      <c r="I27" s="152"/>
      <c r="J27" s="167"/>
      <c r="K27" s="168"/>
      <c r="L27" s="164" t="s">
        <v>36</v>
      </c>
      <c r="M27" s="165"/>
      <c r="N27" s="166"/>
      <c r="O27" s="160" t="s">
        <v>117</v>
      </c>
      <c r="P27" s="161"/>
    </row>
    <row r="28" spans="1:16" ht="30.75" customHeight="1">
      <c r="A28" s="151"/>
      <c r="B28" s="44" t="s">
        <v>113</v>
      </c>
      <c r="C28" s="22" t="s">
        <v>23</v>
      </c>
      <c r="D28" s="44" t="str">
        <f>B28</f>
        <v>план на січень-вересень 2019р.</v>
      </c>
      <c r="E28" s="22" t="str">
        <f>C28</f>
        <v>факт</v>
      </c>
      <c r="F28" s="43" t="str">
        <f>B28</f>
        <v>план на січень-вересень 2019р.</v>
      </c>
      <c r="G28" s="58" t="str">
        <f>C28</f>
        <v>факт</v>
      </c>
      <c r="H28" s="44" t="str">
        <f>B28</f>
        <v>план на січень-вересень 2019р.</v>
      </c>
      <c r="I28" s="22" t="str">
        <f>C28</f>
        <v>факт</v>
      </c>
      <c r="J28" s="43"/>
      <c r="K28" s="58"/>
      <c r="L28" s="41" t="str">
        <f>D28</f>
        <v>план на січень-вересень 2019р.</v>
      </c>
      <c r="M28" s="22" t="str">
        <f>C28</f>
        <v>факт</v>
      </c>
      <c r="N28" s="42" t="s">
        <v>24</v>
      </c>
      <c r="O28" s="155"/>
      <c r="P28" s="152"/>
    </row>
    <row r="29" spans="1:16" ht="23.25" customHeight="1" thickBot="1">
      <c r="A29" s="40">
        <f>вересень!S40</f>
        <v>1019.05515</v>
      </c>
      <c r="B29" s="45">
        <v>85070</v>
      </c>
      <c r="C29" s="45">
        <v>1505.45</v>
      </c>
      <c r="D29" s="45">
        <v>35333</v>
      </c>
      <c r="E29" s="45">
        <v>207.76</v>
      </c>
      <c r="F29" s="45">
        <v>14925</v>
      </c>
      <c r="G29" s="45">
        <v>3765.18</v>
      </c>
      <c r="H29" s="45">
        <v>18</v>
      </c>
      <c r="I29" s="45">
        <v>15</v>
      </c>
      <c r="J29" s="45"/>
      <c r="K29" s="45"/>
      <c r="L29" s="59">
        <f>H29+F29+D29+J29+B29</f>
        <v>135346</v>
      </c>
      <c r="M29" s="46">
        <f>C29+E29+G29+I29</f>
        <v>5493.389999999999</v>
      </c>
      <c r="N29" s="47">
        <f>M29-L29</f>
        <v>-129852.61</v>
      </c>
      <c r="O29" s="162">
        <f>вересень!S30</f>
        <v>0</v>
      </c>
      <c r="P29" s="16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9"/>
      <c r="P30" s="159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879534.1</v>
      </c>
      <c r="C48" s="28">
        <v>832231.45</v>
      </c>
      <c r="F48" s="1" t="s">
        <v>22</v>
      </c>
      <c r="G48" s="6"/>
      <c r="H48" s="169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151910.3</v>
      </c>
      <c r="C49" s="28">
        <v>130008.46</v>
      </c>
      <c r="G49" s="6"/>
      <c r="H49" s="169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233884.59999999998</v>
      </c>
      <c r="C50" s="28">
        <v>249440.88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29546.4</v>
      </c>
      <c r="C51" s="28">
        <v>29227.239999999998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102445.6</v>
      </c>
      <c r="C52" s="28">
        <v>91665.25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5365.3</v>
      </c>
      <c r="C53" s="28">
        <v>6349.46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8469.86</v>
      </c>
      <c r="C54" s="28">
        <v>7734.17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32171.100000000064</v>
      </c>
      <c r="C55" s="12">
        <v>31419.500000000182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1443327.26</v>
      </c>
      <c r="C56" s="9">
        <v>1378076.4100000001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85070</v>
      </c>
      <c r="C58" s="9">
        <f>C29</f>
        <v>1505.45</v>
      </c>
    </row>
    <row r="59" spans="1:3" ht="25.5">
      <c r="A59" s="76" t="s">
        <v>53</v>
      </c>
      <c r="B59" s="9">
        <f>D29</f>
        <v>35333</v>
      </c>
      <c r="C59" s="9">
        <f>E29</f>
        <v>207.76</v>
      </c>
    </row>
    <row r="60" spans="1:3" ht="12.75">
      <c r="A60" s="76" t="s">
        <v>54</v>
      </c>
      <c r="B60" s="9">
        <f>F29</f>
        <v>14925</v>
      </c>
      <c r="C60" s="9">
        <f>G29</f>
        <v>3765.18</v>
      </c>
    </row>
    <row r="61" spans="1:3" ht="25.5">
      <c r="A61" s="76" t="s">
        <v>55</v>
      </c>
      <c r="B61" s="9">
        <f>H29</f>
        <v>18</v>
      </c>
      <c r="C61" s="9">
        <f>I29</f>
        <v>15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22" sqref="C2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118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87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125" style="0" customWidth="1"/>
    <col min="20" max="20" width="10.50390625" style="0" customWidth="1"/>
    <col min="21" max="21" width="10.125" style="0" customWidth="1"/>
    <col min="22" max="22" width="5.125" style="0" customWidth="1"/>
    <col min="23" max="23" width="13.00390625" style="0" customWidth="1"/>
  </cols>
  <sheetData>
    <row r="1" spans="1:23" ht="27" customHeight="1">
      <c r="A1" s="134" t="s">
        <v>72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74</v>
      </c>
      <c r="S1" s="138"/>
      <c r="T1" s="138"/>
      <c r="U1" s="138"/>
      <c r="V1" s="138"/>
      <c r="W1" s="139"/>
    </row>
    <row r="2" spans="1:23" ht="15" thickBot="1">
      <c r="A2" s="140" t="s">
        <v>77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78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48">
        <v>0</v>
      </c>
      <c r="V4" s="149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11">
        <v>1</v>
      </c>
      <c r="V8" s="112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11">
        <v>0</v>
      </c>
      <c r="V12" s="112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11">
        <v>0</v>
      </c>
      <c r="V20" s="112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11">
        <v>0</v>
      </c>
      <c r="V21" s="112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11">
        <v>0</v>
      </c>
      <c r="V22" s="112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26">
        <v>0</v>
      </c>
      <c r="V23" s="127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28">
        <f>SUM(U4:U23)</f>
        <v>1</v>
      </c>
      <c r="V24" s="129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43525</v>
      </c>
      <c r="S29" s="131">
        <v>9306.368960000002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43525</v>
      </c>
      <c r="S39" s="120">
        <v>28314.82936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16:V16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87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125" style="0" customWidth="1"/>
    <col min="20" max="20" width="10.50390625" style="0" customWidth="1"/>
    <col min="21" max="21" width="10.125" style="0" customWidth="1"/>
    <col min="22" max="22" width="5.125" style="0" customWidth="1"/>
    <col min="23" max="23" width="13.00390625" style="0" customWidth="1"/>
  </cols>
  <sheetData>
    <row r="1" spans="1:23" ht="30" customHeight="1">
      <c r="A1" s="134" t="s">
        <v>79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81</v>
      </c>
      <c r="S1" s="138"/>
      <c r="T1" s="138"/>
      <c r="U1" s="138"/>
      <c r="V1" s="138"/>
      <c r="W1" s="139"/>
    </row>
    <row r="2" spans="1:23" ht="15" thickBot="1">
      <c r="A2" s="140" t="s">
        <v>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84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32">
        <v>0</v>
      </c>
      <c r="V6" s="133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32">
        <v>1</v>
      </c>
      <c r="V7" s="133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11">
        <v>0</v>
      </c>
      <c r="V9" s="112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11">
        <v>0</v>
      </c>
      <c r="V14" s="112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11">
        <v>0</v>
      </c>
      <c r="V15" s="112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11">
        <v>0</v>
      </c>
      <c r="V16" s="112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11">
        <v>0</v>
      </c>
      <c r="V19" s="112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11">
        <v>0</v>
      </c>
      <c r="V20" s="112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11">
        <v>0</v>
      </c>
      <c r="V22" s="112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26"/>
      <c r="V23" s="127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28">
        <f>SUM(U4:U23)</f>
        <v>1</v>
      </c>
      <c r="V24" s="129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43556</v>
      </c>
      <c r="S29" s="131">
        <v>14524.5544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43556</v>
      </c>
      <c r="S39" s="120">
        <v>55821.68468999999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87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125" style="0" customWidth="1"/>
    <col min="20" max="20" width="10.50390625" style="0" customWidth="1"/>
    <col min="21" max="21" width="10.125" style="0" customWidth="1"/>
    <col min="22" max="22" width="5.125" style="0" customWidth="1"/>
    <col min="23" max="23" width="13.00390625" style="0" customWidth="1"/>
  </cols>
  <sheetData>
    <row r="1" spans="1:23" ht="30" customHeight="1">
      <c r="A1" s="134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86</v>
      </c>
      <c r="S1" s="138"/>
      <c r="T1" s="138"/>
      <c r="U1" s="138"/>
      <c r="V1" s="138"/>
      <c r="W1" s="139"/>
    </row>
    <row r="2" spans="1:23" ht="15" thickBot="1">
      <c r="A2" s="140" t="s">
        <v>88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89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11">
        <v>0</v>
      </c>
      <c r="V5" s="112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11">
        <v>1</v>
      </c>
      <c r="V8" s="112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11">
        <v>0</v>
      </c>
      <c r="V20" s="112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11">
        <v>0</v>
      </c>
      <c r="V22" s="112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26"/>
      <c r="V23" s="127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28">
        <f>SUM(U4:U23)</f>
        <v>1</v>
      </c>
      <c r="V24" s="129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6" t="s">
        <v>33</v>
      </c>
      <c r="S27" s="116"/>
      <c r="T27" s="116"/>
      <c r="U27" s="116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 t="s">
        <v>29</v>
      </c>
      <c r="S28" s="130"/>
      <c r="T28" s="130"/>
      <c r="U28" s="130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8">
        <v>43586</v>
      </c>
      <c r="S29" s="131">
        <v>1497.42704</v>
      </c>
      <c r="T29" s="131"/>
      <c r="U29" s="131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9"/>
      <c r="S30" s="131"/>
      <c r="T30" s="131"/>
      <c r="U30" s="131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13" t="s">
        <v>45</v>
      </c>
      <c r="T32" s="114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5" t="s">
        <v>40</v>
      </c>
      <c r="T33" s="115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6" t="s">
        <v>30</v>
      </c>
      <c r="S37" s="116"/>
      <c r="T37" s="116"/>
      <c r="U37" s="116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7" t="s">
        <v>31</v>
      </c>
      <c r="S38" s="117"/>
      <c r="T38" s="117"/>
      <c r="U38" s="11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>
        <v>43586</v>
      </c>
      <c r="S39" s="120">
        <v>57866.88668999999</v>
      </c>
      <c r="T39" s="121"/>
      <c r="U39" s="122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9"/>
      <c r="S40" s="123"/>
      <c r="T40" s="124"/>
      <c r="U40" s="125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4" sqref="H1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87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125" style="0" customWidth="1"/>
    <col min="20" max="20" width="10.50390625" style="0" customWidth="1"/>
    <col min="21" max="21" width="10.125" style="0" customWidth="1"/>
    <col min="22" max="22" width="5.125" style="0" customWidth="1"/>
    <col min="23" max="23" width="13.00390625" style="0" customWidth="1"/>
  </cols>
  <sheetData>
    <row r="1" spans="1:23" ht="30" customHeight="1">
      <c r="A1" s="134" t="s">
        <v>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91</v>
      </c>
      <c r="S1" s="138"/>
      <c r="T1" s="138"/>
      <c r="U1" s="138"/>
      <c r="V1" s="138"/>
      <c r="W1" s="139"/>
    </row>
    <row r="2" spans="1:23" ht="15" thickBot="1">
      <c r="A2" s="140" t="s">
        <v>93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94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5">N4-B4-C4-F4-G4-H4-I4-J4-K4-L4</f>
        <v>20.09999999999991</v>
      </c>
      <c r="N4" s="65">
        <v>6112.7</v>
      </c>
      <c r="O4" s="65">
        <v>6000</v>
      </c>
      <c r="P4" s="3">
        <f aca="true" t="shared" si="1" ref="P4:P25">N4/O4</f>
        <v>1.0187833333333334</v>
      </c>
      <c r="Q4" s="2">
        <f>AVERAGE(N4:N25)</f>
        <v>7546.541818181819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5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7546.5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5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7546.5</v>
      </c>
      <c r="R6" s="71">
        <v>0</v>
      </c>
      <c r="S6" s="72">
        <v>0</v>
      </c>
      <c r="T6" s="73">
        <v>0</v>
      </c>
      <c r="U6" s="132">
        <v>1</v>
      </c>
      <c r="V6" s="133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7546.5</v>
      </c>
      <c r="R7" s="71">
        <v>0</v>
      </c>
      <c r="S7" s="72">
        <v>0</v>
      </c>
      <c r="T7" s="73">
        <v>45.2</v>
      </c>
      <c r="U7" s="132">
        <v>0</v>
      </c>
      <c r="V7" s="133"/>
      <c r="W7" s="68">
        <f t="shared" si="3"/>
        <v>45.2</v>
      </c>
    </row>
    <row r="8" spans="1:23" ht="12.75">
      <c r="A8" s="10">
        <v>43593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151.95</v>
      </c>
      <c r="N8" s="65">
        <v>9464.35</v>
      </c>
      <c r="O8" s="65">
        <v>8800</v>
      </c>
      <c r="P8" s="3">
        <f t="shared" si="1"/>
        <v>1.0754943181818182</v>
      </c>
      <c r="Q8" s="2">
        <v>7546.5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43595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7546.5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43596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7546.5</v>
      </c>
      <c r="R10" s="71">
        <v>0</v>
      </c>
      <c r="S10" s="72">
        <v>0</v>
      </c>
      <c r="T10" s="70">
        <v>0</v>
      </c>
      <c r="U10" s="111">
        <v>0</v>
      </c>
      <c r="V10" s="112"/>
      <c r="W10" s="68">
        <f>R10+S10+U10+T10+V10</f>
        <v>0</v>
      </c>
    </row>
    <row r="11" spans="1:23" ht="12.75">
      <c r="A11" s="10">
        <v>43598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7546.5</v>
      </c>
      <c r="R11" s="69">
        <v>0</v>
      </c>
      <c r="S11" s="65">
        <v>0</v>
      </c>
      <c r="T11" s="70">
        <v>668.6</v>
      </c>
      <c r="U11" s="111">
        <v>0</v>
      </c>
      <c r="V11" s="112"/>
      <c r="W11" s="68">
        <f t="shared" si="3"/>
        <v>668.6</v>
      </c>
    </row>
    <row r="12" spans="1:23" ht="12.75">
      <c r="A12" s="10">
        <v>43599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36.25000000000046</v>
      </c>
      <c r="N12" s="65">
        <v>7635.05</v>
      </c>
      <c r="O12" s="65">
        <v>7800</v>
      </c>
      <c r="P12" s="3">
        <f t="shared" si="1"/>
        <v>0.9788525641025642</v>
      </c>
      <c r="Q12" s="2">
        <v>7546.5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43600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7546.5</v>
      </c>
      <c r="R13" s="69">
        <v>0</v>
      </c>
      <c r="S13" s="65">
        <v>0</v>
      </c>
      <c r="T13" s="70">
        <v>44.8</v>
      </c>
      <c r="U13" s="111">
        <v>0</v>
      </c>
      <c r="V13" s="112"/>
      <c r="W13" s="68">
        <f t="shared" si="3"/>
        <v>44.8</v>
      </c>
    </row>
    <row r="14" spans="1:23" ht="12.75">
      <c r="A14" s="10">
        <v>43601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33.550000000000466</v>
      </c>
      <c r="N14" s="65">
        <v>7138.85</v>
      </c>
      <c r="O14" s="65">
        <v>7500</v>
      </c>
      <c r="P14" s="3">
        <f t="shared" si="1"/>
        <v>0.9518466666666667</v>
      </c>
      <c r="Q14" s="2">
        <v>7546.5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43602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7546.5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43605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16.94999999999954</v>
      </c>
      <c r="N16" s="65">
        <v>9174.75</v>
      </c>
      <c r="O16" s="72">
        <v>10000</v>
      </c>
      <c r="P16" s="3">
        <f t="shared" si="1"/>
        <v>0.917475</v>
      </c>
      <c r="Q16" s="2">
        <v>7546.5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43606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20.30000000000034</v>
      </c>
      <c r="N17" s="65">
        <v>6000.75</v>
      </c>
      <c r="O17" s="65">
        <v>10500</v>
      </c>
      <c r="P17" s="3">
        <f t="shared" si="1"/>
        <v>0.5715</v>
      </c>
      <c r="Q17" s="2">
        <v>7546.5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43607</v>
      </c>
      <c r="B18" s="65">
        <v>4835.4</v>
      </c>
      <c r="C18" s="70">
        <v>176.3</v>
      </c>
      <c r="D18" s="106">
        <v>16.9</v>
      </c>
      <c r="E18" s="106">
        <f t="shared" si="2"/>
        <v>159.4</v>
      </c>
      <c r="F18" s="78">
        <v>75.1</v>
      </c>
      <c r="G18" s="78">
        <v>618.3</v>
      </c>
      <c r="H18" s="65">
        <v>538.2</v>
      </c>
      <c r="I18" s="78">
        <v>113.5</v>
      </c>
      <c r="J18" s="78">
        <v>24.1</v>
      </c>
      <c r="K18" s="78">
        <v>0</v>
      </c>
      <c r="L18" s="78">
        <v>0</v>
      </c>
      <c r="M18" s="65">
        <f>N18-B18-C18-F18-G18-H18-I18-J18-K18-L18</f>
        <v>24.800000000000317</v>
      </c>
      <c r="N18" s="65">
        <v>6405.7</v>
      </c>
      <c r="O18" s="65">
        <v>8500</v>
      </c>
      <c r="P18" s="3">
        <f>N18/O18</f>
        <v>0.7536117647058823</v>
      </c>
      <c r="Q18" s="2">
        <v>7546.5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43608</v>
      </c>
      <c r="B19" s="65">
        <v>2959.3</v>
      </c>
      <c r="C19" s="70">
        <v>399.4</v>
      </c>
      <c r="D19" s="106">
        <v>89.5</v>
      </c>
      <c r="E19" s="106">
        <f t="shared" si="2"/>
        <v>309.9</v>
      </c>
      <c r="F19" s="78">
        <v>113.5</v>
      </c>
      <c r="G19" s="78">
        <v>633.8</v>
      </c>
      <c r="H19" s="65">
        <v>224</v>
      </c>
      <c r="I19" s="78">
        <v>55.8</v>
      </c>
      <c r="J19" s="78">
        <v>16.7</v>
      </c>
      <c r="K19" s="78">
        <v>0</v>
      </c>
      <c r="L19" s="78">
        <v>0</v>
      </c>
      <c r="M19" s="65">
        <f>N19-B19-C19-F19-G19-H19-I19-J19-K19-L19</f>
        <v>4.85000000000014</v>
      </c>
      <c r="N19" s="65">
        <v>4407.35</v>
      </c>
      <c r="O19" s="65">
        <v>4600</v>
      </c>
      <c r="P19" s="3">
        <f t="shared" si="1"/>
        <v>0.9581195652173914</v>
      </c>
      <c r="Q19" s="2">
        <v>7546.5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43609</v>
      </c>
      <c r="B20" s="65">
        <v>2836.7</v>
      </c>
      <c r="C20" s="70">
        <v>386.8</v>
      </c>
      <c r="D20" s="106">
        <v>161.4</v>
      </c>
      <c r="E20" s="106">
        <f t="shared" si="2"/>
        <v>225.4</v>
      </c>
      <c r="F20" s="78">
        <v>35.55</v>
      </c>
      <c r="G20" s="65">
        <v>1261.3</v>
      </c>
      <c r="H20" s="65">
        <v>245.4</v>
      </c>
      <c r="I20" s="78">
        <v>96.1</v>
      </c>
      <c r="J20" s="78">
        <v>10.2</v>
      </c>
      <c r="K20" s="78">
        <v>0</v>
      </c>
      <c r="L20" s="78">
        <v>0</v>
      </c>
      <c r="M20" s="65">
        <f t="shared" si="0"/>
        <v>31.349999999999955</v>
      </c>
      <c r="N20" s="65">
        <v>4903.4</v>
      </c>
      <c r="O20" s="65">
        <v>3300</v>
      </c>
      <c r="P20" s="3">
        <f t="shared" si="1"/>
        <v>1.4858787878787878</v>
      </c>
      <c r="Q20" s="2">
        <v>7546.5</v>
      </c>
      <c r="R20" s="69">
        <v>0</v>
      </c>
      <c r="S20" s="65">
        <v>0</v>
      </c>
      <c r="T20" s="70">
        <v>0</v>
      </c>
      <c r="U20" s="111">
        <v>0</v>
      </c>
      <c r="V20" s="112"/>
      <c r="W20" s="68">
        <f t="shared" si="3"/>
        <v>0</v>
      </c>
    </row>
    <row r="21" spans="1:23" ht="12.75">
      <c r="A21" s="10">
        <v>43612</v>
      </c>
      <c r="B21" s="65">
        <v>1088.4</v>
      </c>
      <c r="C21" s="70">
        <v>1523.1</v>
      </c>
      <c r="D21" s="106">
        <v>1193.6</v>
      </c>
      <c r="E21" s="106">
        <f t="shared" si="2"/>
        <v>329.5</v>
      </c>
      <c r="F21" s="78">
        <v>45.6</v>
      </c>
      <c r="G21" s="65">
        <v>1710.8</v>
      </c>
      <c r="H21" s="65">
        <v>258</v>
      </c>
      <c r="I21" s="78">
        <v>128.3</v>
      </c>
      <c r="J21" s="78">
        <v>9.1</v>
      </c>
      <c r="K21" s="78">
        <v>0</v>
      </c>
      <c r="L21" s="78">
        <v>0</v>
      </c>
      <c r="M21" s="65">
        <f t="shared" si="0"/>
        <v>12.840000000000453</v>
      </c>
      <c r="N21" s="65">
        <v>4776.14</v>
      </c>
      <c r="O21" s="65">
        <v>5300</v>
      </c>
      <c r="P21" s="3">
        <f t="shared" si="1"/>
        <v>0.9011584905660378</v>
      </c>
      <c r="Q21" s="2">
        <v>7546.5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43613</v>
      </c>
      <c r="B22" s="65">
        <v>1154.3</v>
      </c>
      <c r="C22" s="70">
        <v>1685.9</v>
      </c>
      <c r="D22" s="106">
        <v>1245.6</v>
      </c>
      <c r="E22" s="106">
        <f t="shared" si="2"/>
        <v>440.3000000000002</v>
      </c>
      <c r="F22" s="78">
        <v>8.3</v>
      </c>
      <c r="G22" s="65">
        <v>1632.95</v>
      </c>
      <c r="H22" s="65">
        <v>274.7</v>
      </c>
      <c r="I22" s="78">
        <v>118.1</v>
      </c>
      <c r="J22" s="78">
        <v>4.7</v>
      </c>
      <c r="K22" s="78">
        <v>0</v>
      </c>
      <c r="L22" s="78">
        <v>0</v>
      </c>
      <c r="M22" s="65">
        <f t="shared" si="0"/>
        <v>60.789999999999296</v>
      </c>
      <c r="N22" s="65">
        <v>4939.74</v>
      </c>
      <c r="O22" s="65">
        <v>5800</v>
      </c>
      <c r="P22" s="3">
        <f t="shared" si="1"/>
        <v>0.8516793103448276</v>
      </c>
      <c r="Q22" s="2">
        <v>7546.5</v>
      </c>
      <c r="R22" s="102">
        <v>0</v>
      </c>
      <c r="S22" s="103">
        <v>0.01</v>
      </c>
      <c r="T22" s="104">
        <v>167.93</v>
      </c>
      <c r="U22" s="111">
        <v>0</v>
      </c>
      <c r="V22" s="112"/>
      <c r="W22" s="68">
        <f t="shared" si="3"/>
        <v>167.94</v>
      </c>
    </row>
    <row r="23" spans="1:23" ht="12.75">
      <c r="A23" s="10">
        <v>43614</v>
      </c>
      <c r="B23" s="65">
        <v>7160.3</v>
      </c>
      <c r="C23" s="70">
        <v>1380.2</v>
      </c>
      <c r="D23" s="106">
        <v>984.8</v>
      </c>
      <c r="E23" s="106">
        <f t="shared" si="2"/>
        <v>395.4000000000001</v>
      </c>
      <c r="F23" s="78">
        <v>75</v>
      </c>
      <c r="G23" s="65">
        <v>1521</v>
      </c>
      <c r="H23" s="65">
        <v>130.3</v>
      </c>
      <c r="I23" s="78">
        <v>59.3</v>
      </c>
      <c r="J23" s="78">
        <v>7.1</v>
      </c>
      <c r="K23" s="78">
        <v>0</v>
      </c>
      <c r="L23" s="78">
        <v>0</v>
      </c>
      <c r="M23" s="65">
        <f t="shared" si="0"/>
        <v>45.74000000000027</v>
      </c>
      <c r="N23" s="65">
        <v>10378.94</v>
      </c>
      <c r="O23" s="65">
        <v>9800</v>
      </c>
      <c r="P23" s="3">
        <f>N23/O23</f>
        <v>1.0590755102040816</v>
      </c>
      <c r="Q23" s="2">
        <v>7546.5</v>
      </c>
      <c r="R23" s="102">
        <v>0</v>
      </c>
      <c r="S23" s="103">
        <v>0.03</v>
      </c>
      <c r="T23" s="104">
        <v>0</v>
      </c>
      <c r="U23" s="111">
        <v>0</v>
      </c>
      <c r="V23" s="112"/>
      <c r="W23" s="68">
        <f t="shared" si="3"/>
        <v>0.03</v>
      </c>
    </row>
    <row r="24" spans="1:23" ht="12.75">
      <c r="A24" s="10">
        <v>43615</v>
      </c>
      <c r="B24" s="65">
        <v>10817.8</v>
      </c>
      <c r="C24" s="70">
        <v>741</v>
      </c>
      <c r="D24" s="106">
        <v>528.6</v>
      </c>
      <c r="E24" s="106">
        <f t="shared" si="2"/>
        <v>212.39999999999998</v>
      </c>
      <c r="F24" s="78">
        <v>71.3</v>
      </c>
      <c r="G24" s="65">
        <v>2944.4</v>
      </c>
      <c r="H24" s="65">
        <v>286.6</v>
      </c>
      <c r="I24" s="78">
        <v>26.9</v>
      </c>
      <c r="J24" s="78">
        <v>26.6</v>
      </c>
      <c r="K24" s="78">
        <v>0</v>
      </c>
      <c r="L24" s="78">
        <v>0</v>
      </c>
      <c r="M24" s="65">
        <f t="shared" si="0"/>
        <v>18.000000000000796</v>
      </c>
      <c r="N24" s="65">
        <v>14932.6</v>
      </c>
      <c r="O24" s="65">
        <v>12100</v>
      </c>
      <c r="P24" s="3">
        <f>N24/O22</f>
        <v>2.574586206896552</v>
      </c>
      <c r="Q24" s="2">
        <v>7546.5</v>
      </c>
      <c r="R24" s="102">
        <v>0</v>
      </c>
      <c r="S24" s="103">
        <v>0</v>
      </c>
      <c r="T24" s="104">
        <v>0</v>
      </c>
      <c r="U24" s="111">
        <v>0</v>
      </c>
      <c r="V24" s="112"/>
      <c r="W24" s="68">
        <f t="shared" si="3"/>
        <v>0</v>
      </c>
    </row>
    <row r="25" spans="1:23" ht="13.5" thickBot="1">
      <c r="A25" s="10">
        <v>43616</v>
      </c>
      <c r="B25" s="65">
        <v>5505.4</v>
      </c>
      <c r="C25" s="74">
        <v>265.5</v>
      </c>
      <c r="D25" s="106">
        <v>13.7</v>
      </c>
      <c r="E25" s="106">
        <f t="shared" si="2"/>
        <v>251.8</v>
      </c>
      <c r="F25" s="78">
        <v>26.8</v>
      </c>
      <c r="G25" s="65">
        <v>219.4</v>
      </c>
      <c r="H25" s="65">
        <v>442.3</v>
      </c>
      <c r="I25" s="78">
        <v>86.6</v>
      </c>
      <c r="J25" s="78">
        <v>103.9</v>
      </c>
      <c r="K25" s="78">
        <v>0</v>
      </c>
      <c r="L25" s="78">
        <v>0</v>
      </c>
      <c r="M25" s="65">
        <f t="shared" si="0"/>
        <v>22.500000000000057</v>
      </c>
      <c r="N25" s="65">
        <v>6672.4</v>
      </c>
      <c r="O25" s="65">
        <v>8600</v>
      </c>
      <c r="P25" s="3">
        <f t="shared" si="1"/>
        <v>0.775860465116279</v>
      </c>
      <c r="Q25" s="2">
        <v>7546.5</v>
      </c>
      <c r="R25" s="98">
        <v>11.8</v>
      </c>
      <c r="S25" s="99">
        <v>0</v>
      </c>
      <c r="T25" s="100">
        <v>0</v>
      </c>
      <c r="U25" s="126">
        <v>0</v>
      </c>
      <c r="V25" s="127"/>
      <c r="W25" s="68">
        <f t="shared" si="3"/>
        <v>11.8</v>
      </c>
    </row>
    <row r="26" spans="1:23" ht="13.5" thickBot="1">
      <c r="A26" s="83" t="s">
        <v>28</v>
      </c>
      <c r="B26" s="85">
        <f aca="true" t="shared" si="4" ref="B26:O26">SUM(B4:B25)</f>
        <v>95828.99999999999</v>
      </c>
      <c r="C26" s="85">
        <f t="shared" si="4"/>
        <v>11478.800000000001</v>
      </c>
      <c r="D26" s="107">
        <f t="shared" si="4"/>
        <v>4853</v>
      </c>
      <c r="E26" s="107">
        <f t="shared" si="4"/>
        <v>6625.799999999998</v>
      </c>
      <c r="F26" s="85">
        <f t="shared" si="4"/>
        <v>1027.1999999999998</v>
      </c>
      <c r="G26" s="85">
        <f t="shared" si="4"/>
        <v>14775.800000000001</v>
      </c>
      <c r="H26" s="85">
        <f t="shared" si="4"/>
        <v>37874.299999999996</v>
      </c>
      <c r="I26" s="85">
        <f t="shared" si="4"/>
        <v>1797.7499999999998</v>
      </c>
      <c r="J26" s="85">
        <f t="shared" si="4"/>
        <v>549.1</v>
      </c>
      <c r="K26" s="85">
        <f t="shared" si="4"/>
        <v>616.1</v>
      </c>
      <c r="L26" s="85">
        <f t="shared" si="4"/>
        <v>1117.2</v>
      </c>
      <c r="M26" s="84">
        <f t="shared" si="4"/>
        <v>958.6700000000021</v>
      </c>
      <c r="N26" s="84">
        <f t="shared" si="4"/>
        <v>166023.92</v>
      </c>
      <c r="O26" s="84">
        <f t="shared" si="4"/>
        <v>173100</v>
      </c>
      <c r="P26" s="86">
        <f>N26/O26</f>
        <v>0.9591214326978625</v>
      </c>
      <c r="Q26" s="2"/>
      <c r="R26" s="75">
        <f>SUM(R4:R25)</f>
        <v>11.8</v>
      </c>
      <c r="S26" s="75">
        <f>SUM(S4:S25)</f>
        <v>0.04</v>
      </c>
      <c r="T26" s="75">
        <f>SUM(T4:T25)</f>
        <v>926.53</v>
      </c>
      <c r="U26" s="128">
        <f>SUM(U4:U25)</f>
        <v>1</v>
      </c>
      <c r="V26" s="129"/>
      <c r="W26" s="75">
        <f>R26+S26+U26+T26+V26</f>
        <v>939.37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16" t="s">
        <v>33</v>
      </c>
      <c r="S29" s="116"/>
      <c r="T29" s="116"/>
      <c r="U29" s="116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 t="s">
        <v>29</v>
      </c>
      <c r="S30" s="130"/>
      <c r="T30" s="130"/>
      <c r="U30" s="130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8">
        <v>43617</v>
      </c>
      <c r="S31" s="131">
        <v>28.16056</v>
      </c>
      <c r="T31" s="131"/>
      <c r="U31" s="131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19"/>
      <c r="S32" s="131"/>
      <c r="T32" s="131"/>
      <c r="U32" s="131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3" t="s">
        <v>45</v>
      </c>
      <c r="T34" s="114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15" t="s">
        <v>40</v>
      </c>
      <c r="T35" s="115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6" t="s">
        <v>30</v>
      </c>
      <c r="S39" s="116"/>
      <c r="T39" s="116"/>
      <c r="U39" s="116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7" t="s">
        <v>31</v>
      </c>
      <c r="S40" s="117"/>
      <c r="T40" s="117"/>
      <c r="U40" s="117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8">
        <v>43617</v>
      </c>
      <c r="S41" s="120">
        <v>40942.50172</v>
      </c>
      <c r="T41" s="121"/>
      <c r="U41" s="122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19"/>
      <c r="S42" s="123"/>
      <c r="T42" s="124"/>
      <c r="U42" s="125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5:V5"/>
    <mergeCell ref="U6:V6"/>
    <mergeCell ref="A1:P1"/>
    <mergeCell ref="R1:W1"/>
    <mergeCell ref="A2:P2"/>
    <mergeCell ref="R2:W2"/>
    <mergeCell ref="U3:V3"/>
    <mergeCell ref="U4:V4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5:V25"/>
    <mergeCell ref="U26:V26"/>
    <mergeCell ref="U23:V23"/>
    <mergeCell ref="U24:V24"/>
    <mergeCell ref="R39:U39"/>
    <mergeCell ref="R40:U40"/>
    <mergeCell ref="R41:R42"/>
    <mergeCell ref="S41:U42"/>
    <mergeCell ref="R29:U29"/>
    <mergeCell ref="R30:U30"/>
    <mergeCell ref="R31:R32"/>
    <mergeCell ref="S31:U32"/>
    <mergeCell ref="S34:T34"/>
    <mergeCell ref="S35:T35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87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125" style="0" customWidth="1"/>
    <col min="20" max="20" width="10.50390625" style="0" customWidth="1"/>
    <col min="21" max="21" width="10.125" style="0" customWidth="1"/>
    <col min="22" max="22" width="5.125" style="0" customWidth="1"/>
    <col min="23" max="23" width="13.00390625" style="0" customWidth="1"/>
  </cols>
  <sheetData>
    <row r="1" spans="1:23" ht="30" customHeight="1">
      <c r="A1" s="134" t="s">
        <v>95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97</v>
      </c>
      <c r="S1" s="138"/>
      <c r="T1" s="138"/>
      <c r="U1" s="138"/>
      <c r="V1" s="138"/>
      <c r="W1" s="139"/>
    </row>
    <row r="2" spans="1:23" ht="15" thickBot="1">
      <c r="A2" s="140" t="s">
        <v>98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99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43619</v>
      </c>
      <c r="B4" s="65">
        <v>1483.8</v>
      </c>
      <c r="C4" s="79">
        <v>395.9</v>
      </c>
      <c r="D4" s="106">
        <v>13.6</v>
      </c>
      <c r="E4" s="106">
        <f>C4-D4</f>
        <v>382.29999999999995</v>
      </c>
      <c r="F4" s="65">
        <v>35.95</v>
      </c>
      <c r="G4" s="65">
        <v>104.6</v>
      </c>
      <c r="H4" s="67">
        <v>539.3</v>
      </c>
      <c r="I4" s="78">
        <v>56.1</v>
      </c>
      <c r="J4" s="78">
        <v>4.5</v>
      </c>
      <c r="K4" s="78">
        <v>0</v>
      </c>
      <c r="L4" s="65">
        <v>1046.2</v>
      </c>
      <c r="M4" s="65">
        <f aca="true" t="shared" si="0" ref="M4:M21">N4-B4-C4-F4-G4-H4-I4-J4-K4-L4</f>
        <v>12.849999999999682</v>
      </c>
      <c r="N4" s="65">
        <v>3679.2</v>
      </c>
      <c r="O4" s="65">
        <v>4500</v>
      </c>
      <c r="P4" s="3">
        <f aca="true" t="shared" si="1" ref="P4:P21">N4/O4</f>
        <v>0.8176</v>
      </c>
      <c r="Q4" s="2">
        <f>AVERAGE(N4:N21)</f>
        <v>8053.8150000000005</v>
      </c>
      <c r="R4" s="94">
        <v>0</v>
      </c>
      <c r="S4" s="95">
        <v>0</v>
      </c>
      <c r="T4" s="96">
        <v>38.3</v>
      </c>
      <c r="U4" s="148">
        <v>0</v>
      </c>
      <c r="V4" s="149"/>
      <c r="W4" s="97">
        <f>R4+S4+U4+T4+V4</f>
        <v>38.3</v>
      </c>
    </row>
    <row r="5" spans="1:23" ht="12.75">
      <c r="A5" s="10">
        <v>43620</v>
      </c>
      <c r="B5" s="65">
        <v>2327</v>
      </c>
      <c r="C5" s="79">
        <v>168</v>
      </c>
      <c r="D5" s="106">
        <v>12.2</v>
      </c>
      <c r="E5" s="106">
        <f aca="true" t="shared" si="2" ref="E5:E21">C5-D5</f>
        <v>155.8</v>
      </c>
      <c r="F5" s="65">
        <v>42.5</v>
      </c>
      <c r="G5" s="65">
        <v>114</v>
      </c>
      <c r="H5" s="79">
        <v>835.3</v>
      </c>
      <c r="I5" s="78">
        <v>109.1</v>
      </c>
      <c r="J5" s="78">
        <v>30.65</v>
      </c>
      <c r="K5" s="78">
        <v>0</v>
      </c>
      <c r="L5" s="65">
        <v>0</v>
      </c>
      <c r="M5" s="65">
        <f t="shared" si="0"/>
        <v>10.049999999999962</v>
      </c>
      <c r="N5" s="65">
        <v>3636.6</v>
      </c>
      <c r="O5" s="65">
        <v>3810</v>
      </c>
      <c r="P5" s="3">
        <f t="shared" si="1"/>
        <v>0.9544881889763779</v>
      </c>
      <c r="Q5" s="2">
        <v>8053.8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1">R5+S5+U5+T5+V5</f>
        <v>0</v>
      </c>
    </row>
    <row r="6" spans="1:23" ht="12.75">
      <c r="A6" s="108">
        <v>43621</v>
      </c>
      <c r="B6" s="65">
        <v>4108.4</v>
      </c>
      <c r="C6" s="79">
        <v>228</v>
      </c>
      <c r="D6" s="106">
        <v>21.1</v>
      </c>
      <c r="E6" s="106">
        <f t="shared" si="2"/>
        <v>206.9</v>
      </c>
      <c r="F6" s="72">
        <v>68.9</v>
      </c>
      <c r="G6" s="65">
        <v>213.4</v>
      </c>
      <c r="H6" s="80">
        <v>452.2</v>
      </c>
      <c r="I6" s="78">
        <v>40.7</v>
      </c>
      <c r="J6" s="78">
        <v>49.1</v>
      </c>
      <c r="K6" s="78">
        <v>694.6</v>
      </c>
      <c r="L6" s="78">
        <v>0</v>
      </c>
      <c r="M6" s="65">
        <f t="shared" si="0"/>
        <v>14.099999999999682</v>
      </c>
      <c r="N6" s="65">
        <v>5869.4</v>
      </c>
      <c r="O6" s="65">
        <v>4100</v>
      </c>
      <c r="P6" s="3">
        <f t="shared" si="1"/>
        <v>1.431560975609756</v>
      </c>
      <c r="Q6" s="2">
        <v>8053.8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43622</v>
      </c>
      <c r="B7" s="77">
        <v>7719.2</v>
      </c>
      <c r="C7" s="79">
        <v>102.4</v>
      </c>
      <c r="D7" s="106">
        <v>13.2</v>
      </c>
      <c r="E7" s="106">
        <f t="shared" si="2"/>
        <v>89.2</v>
      </c>
      <c r="F7" s="65">
        <v>23.5</v>
      </c>
      <c r="G7" s="65">
        <v>198.7</v>
      </c>
      <c r="H7" s="79">
        <v>434.8</v>
      </c>
      <c r="I7" s="78">
        <v>28.1</v>
      </c>
      <c r="J7" s="78">
        <v>32.8</v>
      </c>
      <c r="K7" s="78">
        <v>0</v>
      </c>
      <c r="L7" s="78">
        <v>0</v>
      </c>
      <c r="M7" s="65">
        <f t="shared" si="0"/>
        <v>24.430000000000554</v>
      </c>
      <c r="N7" s="65">
        <v>8563.93</v>
      </c>
      <c r="O7" s="65">
        <v>6500</v>
      </c>
      <c r="P7" s="3">
        <f t="shared" si="1"/>
        <v>1.3175276923076924</v>
      </c>
      <c r="Q7" s="2">
        <v>8053.8</v>
      </c>
      <c r="R7" s="71">
        <v>0</v>
      </c>
      <c r="S7" s="72">
        <v>0</v>
      </c>
      <c r="T7" s="73">
        <v>401.7</v>
      </c>
      <c r="U7" s="132">
        <v>0</v>
      </c>
      <c r="V7" s="133"/>
      <c r="W7" s="68">
        <f t="shared" si="3"/>
        <v>401.7</v>
      </c>
    </row>
    <row r="8" spans="1:23" ht="12.75">
      <c r="A8" s="108">
        <v>43623</v>
      </c>
      <c r="B8" s="65">
        <v>16757.3</v>
      </c>
      <c r="C8" s="70">
        <v>171.4</v>
      </c>
      <c r="D8" s="106">
        <v>55.6</v>
      </c>
      <c r="E8" s="106">
        <f t="shared" si="2"/>
        <v>115.80000000000001</v>
      </c>
      <c r="F8" s="78">
        <v>24.1</v>
      </c>
      <c r="G8" s="78">
        <v>120.7</v>
      </c>
      <c r="H8" s="65">
        <v>320.9</v>
      </c>
      <c r="I8" s="78">
        <v>111.2</v>
      </c>
      <c r="J8" s="78">
        <v>214.4</v>
      </c>
      <c r="K8" s="78">
        <v>0</v>
      </c>
      <c r="L8" s="78">
        <v>0</v>
      </c>
      <c r="M8" s="65">
        <f t="shared" si="0"/>
        <v>57.099999999999255</v>
      </c>
      <c r="N8" s="65">
        <v>17777.1</v>
      </c>
      <c r="O8" s="65">
        <v>16800</v>
      </c>
      <c r="P8" s="3">
        <f t="shared" si="1"/>
        <v>1.0581607142857141</v>
      </c>
      <c r="Q8" s="2">
        <v>8053.8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43626</v>
      </c>
      <c r="B9" s="65">
        <v>1034.3</v>
      </c>
      <c r="C9" s="70">
        <v>352.9</v>
      </c>
      <c r="D9" s="106">
        <v>36.5</v>
      </c>
      <c r="E9" s="106">
        <f t="shared" si="2"/>
        <v>316.4</v>
      </c>
      <c r="F9" s="78">
        <v>87.5</v>
      </c>
      <c r="G9" s="82">
        <v>241.95</v>
      </c>
      <c r="H9" s="65">
        <v>603.2</v>
      </c>
      <c r="I9" s="78">
        <v>40.3</v>
      </c>
      <c r="J9" s="78">
        <v>47.2</v>
      </c>
      <c r="K9" s="78">
        <v>0</v>
      </c>
      <c r="L9" s="78">
        <v>0</v>
      </c>
      <c r="M9" s="65">
        <f t="shared" si="0"/>
        <v>28.65000000000009</v>
      </c>
      <c r="N9" s="65">
        <v>2436</v>
      </c>
      <c r="O9" s="65">
        <v>6500</v>
      </c>
      <c r="P9" s="3">
        <f t="shared" si="1"/>
        <v>0.37476923076923074</v>
      </c>
      <c r="Q9" s="2">
        <v>8053.8</v>
      </c>
      <c r="R9" s="71">
        <v>0</v>
      </c>
      <c r="S9" s="72">
        <v>0</v>
      </c>
      <c r="T9" s="70">
        <v>0</v>
      </c>
      <c r="U9" s="111">
        <v>1</v>
      </c>
      <c r="V9" s="112"/>
      <c r="W9" s="68">
        <f t="shared" si="3"/>
        <v>1</v>
      </c>
    </row>
    <row r="10" spans="1:23" ht="12.75">
      <c r="A10" s="10">
        <v>43627</v>
      </c>
      <c r="B10" s="65">
        <v>688.5</v>
      </c>
      <c r="C10" s="70">
        <v>221.9</v>
      </c>
      <c r="D10" s="106">
        <v>23</v>
      </c>
      <c r="E10" s="106">
        <f t="shared" si="2"/>
        <v>198.9</v>
      </c>
      <c r="F10" s="78">
        <v>22.9</v>
      </c>
      <c r="G10" s="78">
        <v>379.2</v>
      </c>
      <c r="H10" s="65">
        <v>472.75</v>
      </c>
      <c r="I10" s="78">
        <v>125.3</v>
      </c>
      <c r="J10" s="78">
        <v>23.8</v>
      </c>
      <c r="K10" s="78">
        <v>0</v>
      </c>
      <c r="L10" s="78">
        <v>0</v>
      </c>
      <c r="M10" s="65">
        <f t="shared" si="0"/>
        <v>39.24999999999969</v>
      </c>
      <c r="N10" s="65">
        <v>1973.6</v>
      </c>
      <c r="O10" s="72">
        <v>5500</v>
      </c>
      <c r="P10" s="3">
        <f t="shared" si="1"/>
        <v>0.3588363636363636</v>
      </c>
      <c r="Q10" s="2">
        <v>8053.8</v>
      </c>
      <c r="R10" s="71">
        <v>0</v>
      </c>
      <c r="S10" s="72">
        <v>0</v>
      </c>
      <c r="T10" s="70">
        <v>0.1</v>
      </c>
      <c r="U10" s="111">
        <v>0</v>
      </c>
      <c r="V10" s="112"/>
      <c r="W10" s="68">
        <f>R10+S10+U10+T10+V10</f>
        <v>0.1</v>
      </c>
    </row>
    <row r="11" spans="1:23" ht="12.75">
      <c r="A11" s="10">
        <v>43628</v>
      </c>
      <c r="B11" s="65">
        <v>1663.9</v>
      </c>
      <c r="C11" s="70">
        <v>254.6</v>
      </c>
      <c r="D11" s="106">
        <v>40.5</v>
      </c>
      <c r="E11" s="106">
        <f t="shared" si="2"/>
        <v>214.1</v>
      </c>
      <c r="F11" s="78">
        <v>64.6</v>
      </c>
      <c r="G11" s="78">
        <v>172.4</v>
      </c>
      <c r="H11" s="65">
        <v>441.2</v>
      </c>
      <c r="I11" s="78">
        <v>129.1</v>
      </c>
      <c r="J11" s="78">
        <v>52.3</v>
      </c>
      <c r="K11" s="78">
        <v>0</v>
      </c>
      <c r="L11" s="78">
        <v>0</v>
      </c>
      <c r="M11" s="65">
        <f t="shared" si="0"/>
        <v>107.8999999999999</v>
      </c>
      <c r="N11" s="65">
        <v>2886</v>
      </c>
      <c r="O11" s="65">
        <v>4900</v>
      </c>
      <c r="P11" s="3">
        <f t="shared" si="1"/>
        <v>0.5889795918367347</v>
      </c>
      <c r="Q11" s="2">
        <v>8053.8</v>
      </c>
      <c r="R11" s="69">
        <v>0</v>
      </c>
      <c r="S11" s="65">
        <v>0</v>
      </c>
      <c r="T11" s="70">
        <v>0</v>
      </c>
      <c r="U11" s="111">
        <v>0</v>
      </c>
      <c r="V11" s="112"/>
      <c r="W11" s="68">
        <f t="shared" si="3"/>
        <v>0</v>
      </c>
    </row>
    <row r="12" spans="1:23" ht="12.75">
      <c r="A12" s="10">
        <v>43629</v>
      </c>
      <c r="B12" s="77">
        <v>6984.6</v>
      </c>
      <c r="C12" s="70">
        <v>458.3</v>
      </c>
      <c r="D12" s="106">
        <v>103.7</v>
      </c>
      <c r="E12" s="106">
        <f t="shared" si="2"/>
        <v>354.6</v>
      </c>
      <c r="F12" s="78">
        <v>67.7</v>
      </c>
      <c r="G12" s="78">
        <v>309.8</v>
      </c>
      <c r="H12" s="65">
        <v>456.3</v>
      </c>
      <c r="I12" s="78">
        <v>80.6</v>
      </c>
      <c r="J12" s="78">
        <v>1.7</v>
      </c>
      <c r="K12" s="78">
        <v>0</v>
      </c>
      <c r="L12" s="78">
        <v>0</v>
      </c>
      <c r="M12" s="65">
        <f t="shared" si="0"/>
        <v>26.10000000000004</v>
      </c>
      <c r="N12" s="65">
        <v>8385.1</v>
      </c>
      <c r="O12" s="65">
        <v>6900</v>
      </c>
      <c r="P12" s="3">
        <f t="shared" si="1"/>
        <v>1.215231884057971</v>
      </c>
      <c r="Q12" s="2">
        <v>8053.8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43630</v>
      </c>
      <c r="B13" s="65">
        <v>10541.7</v>
      </c>
      <c r="C13" s="70">
        <v>307.8</v>
      </c>
      <c r="D13" s="106">
        <v>36.7</v>
      </c>
      <c r="E13" s="106">
        <f t="shared" si="2"/>
        <v>271.1</v>
      </c>
      <c r="F13" s="78">
        <v>52.4</v>
      </c>
      <c r="G13" s="78">
        <v>396.6</v>
      </c>
      <c r="H13" s="65">
        <v>882.8</v>
      </c>
      <c r="I13" s="78">
        <v>114.1</v>
      </c>
      <c r="J13" s="78">
        <v>2.1</v>
      </c>
      <c r="K13" s="78">
        <v>0</v>
      </c>
      <c r="L13" s="78">
        <v>0</v>
      </c>
      <c r="M13" s="65">
        <f t="shared" si="0"/>
        <v>34.29999999999841</v>
      </c>
      <c r="N13" s="65">
        <v>12331.8</v>
      </c>
      <c r="O13" s="65">
        <v>16500</v>
      </c>
      <c r="P13" s="3">
        <f t="shared" si="1"/>
        <v>0.7473818181818181</v>
      </c>
      <c r="Q13" s="2">
        <v>8053.8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f t="shared" si="3"/>
        <v>0</v>
      </c>
    </row>
    <row r="14" spans="1:23" ht="12.75">
      <c r="A14" s="10">
        <v>43634</v>
      </c>
      <c r="B14" s="65">
        <v>2411.9</v>
      </c>
      <c r="C14" s="70">
        <v>587.7</v>
      </c>
      <c r="D14" s="106">
        <v>81.9</v>
      </c>
      <c r="E14" s="106">
        <f t="shared" si="2"/>
        <v>505.80000000000007</v>
      </c>
      <c r="F14" s="78">
        <v>53</v>
      </c>
      <c r="G14" s="78">
        <v>726.2</v>
      </c>
      <c r="H14" s="65">
        <v>1440.1</v>
      </c>
      <c r="I14" s="78">
        <v>5.6</v>
      </c>
      <c r="J14" s="78">
        <v>17.955</v>
      </c>
      <c r="K14" s="78">
        <v>0</v>
      </c>
      <c r="L14" s="78">
        <v>0</v>
      </c>
      <c r="M14" s="65">
        <f t="shared" si="0"/>
        <v>20.844999999999864</v>
      </c>
      <c r="N14" s="65">
        <v>5263.3</v>
      </c>
      <c r="O14" s="65">
        <v>6500</v>
      </c>
      <c r="P14" s="3">
        <f t="shared" si="1"/>
        <v>0.8097384615384615</v>
      </c>
      <c r="Q14" s="2">
        <v>8053.8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43635</v>
      </c>
      <c r="B15" s="65">
        <v>2920.1</v>
      </c>
      <c r="C15" s="66">
        <v>231.4</v>
      </c>
      <c r="D15" s="106">
        <v>72.5</v>
      </c>
      <c r="E15" s="106">
        <f t="shared" si="2"/>
        <v>158.9</v>
      </c>
      <c r="F15" s="81">
        <v>94.9</v>
      </c>
      <c r="G15" s="81">
        <v>694.8</v>
      </c>
      <c r="H15" s="82">
        <v>1033.6</v>
      </c>
      <c r="I15" s="81">
        <v>133.6</v>
      </c>
      <c r="J15" s="81">
        <v>8.5</v>
      </c>
      <c r="K15" s="81">
        <v>0</v>
      </c>
      <c r="L15" s="81">
        <v>0</v>
      </c>
      <c r="M15" s="65">
        <f t="shared" si="0"/>
        <v>73.40000000000023</v>
      </c>
      <c r="N15" s="65">
        <v>5190.3</v>
      </c>
      <c r="O15" s="72">
        <v>7800</v>
      </c>
      <c r="P15" s="3">
        <f>N15/O15</f>
        <v>0.6654230769230769</v>
      </c>
      <c r="Q15" s="2">
        <v>8053.8</v>
      </c>
      <c r="R15" s="69">
        <v>0</v>
      </c>
      <c r="S15" s="65">
        <v>0</v>
      </c>
      <c r="T15" s="74">
        <v>72.65</v>
      </c>
      <c r="U15" s="111">
        <v>0</v>
      </c>
      <c r="V15" s="112"/>
      <c r="W15" s="68">
        <f t="shared" si="3"/>
        <v>72.65</v>
      </c>
    </row>
    <row r="16" spans="1:23" ht="12.75">
      <c r="A16" s="10">
        <v>43636</v>
      </c>
      <c r="B16" s="65">
        <v>5195.2</v>
      </c>
      <c r="C16" s="70">
        <v>220.5</v>
      </c>
      <c r="D16" s="106">
        <v>16.3</v>
      </c>
      <c r="E16" s="106">
        <f t="shared" si="2"/>
        <v>204.2</v>
      </c>
      <c r="F16" s="78">
        <v>160.5</v>
      </c>
      <c r="G16" s="78">
        <v>494.7</v>
      </c>
      <c r="H16" s="65">
        <v>1334.3</v>
      </c>
      <c r="I16" s="78">
        <v>89.6</v>
      </c>
      <c r="J16" s="78">
        <v>3.6</v>
      </c>
      <c r="K16" s="78">
        <v>0</v>
      </c>
      <c r="L16" s="78">
        <v>0</v>
      </c>
      <c r="M16" s="65">
        <f t="shared" si="0"/>
        <v>74.70000000000056</v>
      </c>
      <c r="N16" s="65">
        <v>7573.1</v>
      </c>
      <c r="O16" s="72">
        <v>12000</v>
      </c>
      <c r="P16" s="3">
        <f t="shared" si="1"/>
        <v>0.6310916666666667</v>
      </c>
      <c r="Q16" s="2">
        <v>8053.8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43637</v>
      </c>
      <c r="B17" s="65">
        <v>9447.3</v>
      </c>
      <c r="C17" s="70">
        <v>281.1</v>
      </c>
      <c r="D17" s="106">
        <v>55.5</v>
      </c>
      <c r="E17" s="106">
        <f t="shared" si="2"/>
        <v>225.60000000000002</v>
      </c>
      <c r="F17" s="78">
        <v>48.2</v>
      </c>
      <c r="G17" s="78">
        <v>795.6</v>
      </c>
      <c r="H17" s="65">
        <v>314.5</v>
      </c>
      <c r="I17" s="78">
        <v>27.1</v>
      </c>
      <c r="J17" s="78">
        <v>9.2</v>
      </c>
      <c r="K17" s="78">
        <v>0</v>
      </c>
      <c r="L17" s="78">
        <v>0</v>
      </c>
      <c r="M17" s="65">
        <f t="shared" si="0"/>
        <v>49.740000000000535</v>
      </c>
      <c r="N17" s="65">
        <v>10972.74</v>
      </c>
      <c r="O17" s="65">
        <v>5900</v>
      </c>
      <c r="P17" s="3">
        <f t="shared" si="1"/>
        <v>1.859786440677966</v>
      </c>
      <c r="Q17" s="2">
        <v>8053.8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43640</v>
      </c>
      <c r="B18" s="65">
        <v>1160.9</v>
      </c>
      <c r="C18" s="70">
        <v>1197.4</v>
      </c>
      <c r="D18" s="106">
        <v>698.2</v>
      </c>
      <c r="E18" s="106">
        <f t="shared" si="2"/>
        <v>499.20000000000005</v>
      </c>
      <c r="F18" s="78">
        <v>116.9</v>
      </c>
      <c r="G18" s="78">
        <v>810.4</v>
      </c>
      <c r="H18" s="65">
        <v>343.7</v>
      </c>
      <c r="I18" s="78">
        <v>106.2</v>
      </c>
      <c r="J18" s="78">
        <v>3</v>
      </c>
      <c r="K18" s="78">
        <v>0</v>
      </c>
      <c r="L18" s="78">
        <v>0</v>
      </c>
      <c r="M18" s="65">
        <f>N18-B18-C18-F18-G18-H18-I18-J18-K18-L18</f>
        <v>10.499999999999758</v>
      </c>
      <c r="N18" s="65">
        <v>3749</v>
      </c>
      <c r="O18" s="65">
        <v>5500</v>
      </c>
      <c r="P18" s="3">
        <f>N18/O18</f>
        <v>0.6816363636363636</v>
      </c>
      <c r="Q18" s="2">
        <v>8053.8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43641</v>
      </c>
      <c r="B19" s="65">
        <v>4425.7</v>
      </c>
      <c r="C19" s="70">
        <v>2430.3</v>
      </c>
      <c r="D19" s="106">
        <v>1978.8</v>
      </c>
      <c r="E19" s="106">
        <f t="shared" si="2"/>
        <v>451.5000000000002</v>
      </c>
      <c r="F19" s="78">
        <v>83.5</v>
      </c>
      <c r="G19" s="78">
        <v>1984.9</v>
      </c>
      <c r="H19" s="65">
        <v>499.7</v>
      </c>
      <c r="I19" s="78">
        <v>163.1</v>
      </c>
      <c r="J19" s="78">
        <v>10.5</v>
      </c>
      <c r="K19" s="78">
        <v>0</v>
      </c>
      <c r="L19" s="78">
        <v>0</v>
      </c>
      <c r="M19" s="65">
        <f>N19-B19-C19-F19-G19-H19-I19-J19-K19-L19</f>
        <v>53.500000000000654</v>
      </c>
      <c r="N19" s="65">
        <v>9651.2</v>
      </c>
      <c r="O19" s="65">
        <v>5600</v>
      </c>
      <c r="P19" s="3">
        <f t="shared" si="1"/>
        <v>1.7234285714285715</v>
      </c>
      <c r="Q19" s="2">
        <v>8053.8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43642</v>
      </c>
      <c r="B20" s="65">
        <v>14450.4</v>
      </c>
      <c r="C20" s="70">
        <v>1513.9</v>
      </c>
      <c r="D20" s="106">
        <v>1170.2</v>
      </c>
      <c r="E20" s="106">
        <f t="shared" si="2"/>
        <v>343.70000000000005</v>
      </c>
      <c r="F20" s="78">
        <v>92</v>
      </c>
      <c r="G20" s="65">
        <v>3146.2</v>
      </c>
      <c r="H20" s="65">
        <v>279.8</v>
      </c>
      <c r="I20" s="78">
        <v>39.8</v>
      </c>
      <c r="J20" s="78">
        <v>32.5</v>
      </c>
      <c r="K20" s="78">
        <v>0</v>
      </c>
      <c r="L20" s="78">
        <v>0</v>
      </c>
      <c r="M20" s="65">
        <f t="shared" si="0"/>
        <v>41.900000000000446</v>
      </c>
      <c r="N20" s="65">
        <v>19596.5</v>
      </c>
      <c r="O20" s="65">
        <v>8600</v>
      </c>
      <c r="P20" s="3">
        <f t="shared" si="1"/>
        <v>2.2786627906976746</v>
      </c>
      <c r="Q20" s="2">
        <v>8053.8</v>
      </c>
      <c r="R20" s="102">
        <v>11.85</v>
      </c>
      <c r="S20" s="103">
        <v>13.1</v>
      </c>
      <c r="T20" s="104">
        <v>0</v>
      </c>
      <c r="U20" s="111">
        <v>0</v>
      </c>
      <c r="V20" s="112"/>
      <c r="W20" s="68">
        <f t="shared" si="3"/>
        <v>24.95</v>
      </c>
    </row>
    <row r="21" spans="1:23" ht="13.5" thickBot="1">
      <c r="A21" s="10">
        <v>43643</v>
      </c>
      <c r="B21" s="65">
        <v>9695.6</v>
      </c>
      <c r="C21" s="74">
        <v>1063</v>
      </c>
      <c r="D21" s="106">
        <v>490.8</v>
      </c>
      <c r="E21" s="106">
        <f t="shared" si="2"/>
        <v>572.2</v>
      </c>
      <c r="F21" s="78">
        <v>143.5</v>
      </c>
      <c r="G21" s="65">
        <v>3664.2</v>
      </c>
      <c r="H21" s="65">
        <v>516.8</v>
      </c>
      <c r="I21" s="78">
        <v>126.7</v>
      </c>
      <c r="J21" s="78">
        <v>63.8</v>
      </c>
      <c r="K21" s="78">
        <v>0</v>
      </c>
      <c r="L21" s="78">
        <v>0</v>
      </c>
      <c r="M21" s="65">
        <f t="shared" si="0"/>
        <v>160.19999999999914</v>
      </c>
      <c r="N21" s="65">
        <v>15433.8</v>
      </c>
      <c r="O21" s="65">
        <v>25000</v>
      </c>
      <c r="P21" s="3">
        <f t="shared" si="1"/>
        <v>0.617352</v>
      </c>
      <c r="Q21" s="2">
        <v>8053.8</v>
      </c>
      <c r="R21" s="98">
        <v>335.83</v>
      </c>
      <c r="S21" s="99">
        <v>0</v>
      </c>
      <c r="T21" s="100">
        <v>35.74</v>
      </c>
      <c r="U21" s="126">
        <v>6</v>
      </c>
      <c r="V21" s="127"/>
      <c r="W21" s="68">
        <f t="shared" si="3"/>
        <v>377.57</v>
      </c>
    </row>
    <row r="22" spans="1:23" ht="13.5" thickBot="1">
      <c r="A22" s="83" t="s">
        <v>28</v>
      </c>
      <c r="B22" s="85">
        <f aca="true" t="shared" si="4" ref="B22:O22">SUM(B4:B21)</f>
        <v>103015.79999999999</v>
      </c>
      <c r="C22" s="85">
        <f t="shared" si="4"/>
        <v>10186.500000000002</v>
      </c>
      <c r="D22" s="107">
        <f t="shared" si="4"/>
        <v>4920.3</v>
      </c>
      <c r="E22" s="107">
        <f t="shared" si="4"/>
        <v>5266.2</v>
      </c>
      <c r="F22" s="85">
        <f t="shared" si="4"/>
        <v>1282.55</v>
      </c>
      <c r="G22" s="85">
        <f t="shared" si="4"/>
        <v>14568.350000000002</v>
      </c>
      <c r="H22" s="85">
        <f t="shared" si="4"/>
        <v>11201.25</v>
      </c>
      <c r="I22" s="85">
        <f t="shared" si="4"/>
        <v>1526.3</v>
      </c>
      <c r="J22" s="85">
        <f t="shared" si="4"/>
        <v>607.605</v>
      </c>
      <c r="K22" s="85">
        <f t="shared" si="4"/>
        <v>694.6</v>
      </c>
      <c r="L22" s="85">
        <f t="shared" si="4"/>
        <v>1046.2</v>
      </c>
      <c r="M22" s="84">
        <f t="shared" si="4"/>
        <v>839.5149999999985</v>
      </c>
      <c r="N22" s="84">
        <f t="shared" si="4"/>
        <v>144968.67</v>
      </c>
      <c r="O22" s="84">
        <f t="shared" si="4"/>
        <v>152910</v>
      </c>
      <c r="P22" s="86">
        <f>N22/O22</f>
        <v>0.9480653325485581</v>
      </c>
      <c r="Q22" s="2"/>
      <c r="R22" s="75">
        <f>SUM(R4:R21)</f>
        <v>347.68</v>
      </c>
      <c r="S22" s="75">
        <f>SUM(S4:S21)</f>
        <v>13.1</v>
      </c>
      <c r="T22" s="75">
        <f>SUM(T4:T21)</f>
        <v>548.49</v>
      </c>
      <c r="U22" s="128">
        <f>SUM(U4:U21)</f>
        <v>7</v>
      </c>
      <c r="V22" s="129"/>
      <c r="W22" s="75">
        <f>R22+S22+U22+T22+V22</f>
        <v>916.27</v>
      </c>
    </row>
    <row r="23" spans="1:17" ht="12.75">
      <c r="A23" s="1"/>
      <c r="B23" s="9"/>
      <c r="C23" s="9"/>
      <c r="D23" s="9"/>
      <c r="E23" s="9"/>
      <c r="F23" s="1"/>
      <c r="G23" s="1"/>
      <c r="H23" s="1"/>
      <c r="I23" s="1"/>
      <c r="J23" s="1"/>
      <c r="K23" s="1"/>
      <c r="L23" s="1"/>
      <c r="M23" s="9"/>
      <c r="N23" s="9"/>
      <c r="O23" s="9"/>
      <c r="P23" s="1"/>
      <c r="Q23" s="1"/>
    </row>
    <row r="24" spans="1:17" ht="17.25" customHeight="1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23" ht="1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  <c r="R25" s="116" t="s">
        <v>33</v>
      </c>
      <c r="S25" s="116"/>
      <c r="T25" s="116"/>
      <c r="U25" s="116"/>
      <c r="V25" s="50"/>
      <c r="W25" s="50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0" t="s">
        <v>29</v>
      </c>
      <c r="S26" s="130"/>
      <c r="T26" s="130"/>
      <c r="U26" s="130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18">
        <v>43647</v>
      </c>
      <c r="S27" s="131">
        <v>15023.03664</v>
      </c>
      <c r="T27" s="131"/>
      <c r="U27" s="131"/>
      <c r="V27" s="57"/>
      <c r="W27" s="57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9"/>
      <c r="S28" s="131"/>
      <c r="T28" s="131"/>
      <c r="U28" s="131"/>
      <c r="V28" s="57"/>
      <c r="W28" s="57"/>
    </row>
    <row r="29" spans="1:23" ht="12.75" hidden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S29" s="33" t="s">
        <v>34</v>
      </c>
      <c r="T29" s="34" t="s">
        <v>39</v>
      </c>
      <c r="U29" s="48">
        <f>'[1]серпень'!$I$83</f>
        <v>0</v>
      </c>
      <c r="V29" s="54"/>
      <c r="W29" s="55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113" t="s">
        <v>45</v>
      </c>
      <c r="T30" s="114"/>
      <c r="U30" s="35">
        <f>'[1]серпень'!$I$82</f>
        <v>0</v>
      </c>
      <c r="V30" s="56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15" t="s">
        <v>40</v>
      </c>
      <c r="T31" s="115"/>
      <c r="U31" s="48">
        <f>'[1]серпень'!$I$81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U32" s="56"/>
      <c r="V32" s="56"/>
      <c r="W32" s="55"/>
    </row>
    <row r="33" spans="1:17" ht="12.7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23" ht="1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R35" s="116" t="s">
        <v>30</v>
      </c>
      <c r="S35" s="116"/>
      <c r="T35" s="116"/>
      <c r="U35" s="116"/>
      <c r="V35" s="52"/>
      <c r="W35" s="52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17" t="s">
        <v>31</v>
      </c>
      <c r="S36" s="117"/>
      <c r="T36" s="117"/>
      <c r="U36" s="117"/>
      <c r="V36" s="53"/>
      <c r="W36" s="53"/>
    </row>
    <row r="37" spans="1:23" ht="12.75" customHeight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8">
        <v>43647</v>
      </c>
      <c r="S37" s="120">
        <v>0</v>
      </c>
      <c r="T37" s="121"/>
      <c r="U37" s="122"/>
      <c r="V37" s="51"/>
      <c r="W37" s="51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9"/>
      <c r="S38" s="123"/>
      <c r="T38" s="124"/>
      <c r="U38" s="125"/>
      <c r="V38" s="51"/>
      <c r="W38" s="5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Q44" s="1"/>
    </row>
  </sheetData>
  <sheetProtection/>
  <mergeCells count="34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20:V20"/>
    <mergeCell ref="U21:V21"/>
    <mergeCell ref="U22:V22"/>
    <mergeCell ref="R25:U25"/>
    <mergeCell ref="R26:U26"/>
    <mergeCell ref="U17:V17"/>
    <mergeCell ref="U18:V18"/>
    <mergeCell ref="U19:V19"/>
    <mergeCell ref="R37:R38"/>
    <mergeCell ref="S37:U38"/>
    <mergeCell ref="R27:R28"/>
    <mergeCell ref="S27:U28"/>
    <mergeCell ref="S30:T30"/>
    <mergeCell ref="S31:T31"/>
    <mergeCell ref="R35:U35"/>
    <mergeCell ref="R36:U36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87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125" style="0" customWidth="1"/>
    <col min="20" max="20" width="10.50390625" style="0" customWidth="1"/>
    <col min="21" max="21" width="10.125" style="0" customWidth="1"/>
    <col min="22" max="22" width="5.125" style="0" customWidth="1"/>
    <col min="23" max="23" width="13.00390625" style="0" customWidth="1"/>
  </cols>
  <sheetData>
    <row r="1" spans="1:23" ht="30" customHeight="1">
      <c r="A1" s="134" t="s">
        <v>100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101</v>
      </c>
      <c r="S1" s="138"/>
      <c r="T1" s="138"/>
      <c r="U1" s="138"/>
      <c r="V1" s="138"/>
      <c r="W1" s="139"/>
    </row>
    <row r="2" spans="1:23" ht="15" thickBot="1">
      <c r="A2" s="140" t="s">
        <v>103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104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43647</v>
      </c>
      <c r="B4" s="65">
        <v>1051.4</v>
      </c>
      <c r="C4" s="79">
        <v>7.9</v>
      </c>
      <c r="D4" s="106">
        <v>7.9</v>
      </c>
      <c r="E4" s="106">
        <f>C4-D4</f>
        <v>0</v>
      </c>
      <c r="F4" s="65">
        <v>80.6</v>
      </c>
      <c r="G4" s="65">
        <v>344.2</v>
      </c>
      <c r="H4" s="67">
        <v>1023.5</v>
      </c>
      <c r="I4" s="78">
        <v>41.5</v>
      </c>
      <c r="J4" s="78">
        <v>17.8</v>
      </c>
      <c r="K4" s="78">
        <v>0</v>
      </c>
      <c r="L4" s="65">
        <v>655</v>
      </c>
      <c r="M4" s="65">
        <f aca="true" t="shared" si="0" ref="M4:M26">N4-B4-C4-F4-G4-H4-I4-J4-K4-L4</f>
        <v>34.19999999999982</v>
      </c>
      <c r="N4" s="65">
        <v>3256.1</v>
      </c>
      <c r="O4" s="65">
        <v>3200</v>
      </c>
      <c r="P4" s="3">
        <f aca="true" t="shared" si="1" ref="P4:P26">N4/O4</f>
        <v>1.01753125</v>
      </c>
      <c r="Q4" s="2">
        <f>AVERAGE(N4:N26)</f>
        <v>7643.365652173913</v>
      </c>
      <c r="R4" s="94">
        <v>0</v>
      </c>
      <c r="S4" s="95">
        <v>0</v>
      </c>
      <c r="T4" s="96">
        <v>20</v>
      </c>
      <c r="U4" s="148">
        <v>0</v>
      </c>
      <c r="V4" s="149"/>
      <c r="W4" s="97">
        <f>R4+S4+U4+T4+V4</f>
        <v>20</v>
      </c>
    </row>
    <row r="5" spans="1:23" ht="12.75">
      <c r="A5" s="10">
        <v>43648</v>
      </c>
      <c r="B5" s="65">
        <v>1304.9</v>
      </c>
      <c r="C5" s="79">
        <v>7.7</v>
      </c>
      <c r="D5" s="106">
        <v>7.7</v>
      </c>
      <c r="E5" s="106">
        <f aca="true" t="shared" si="2" ref="E5:E26">C5-D5</f>
        <v>0</v>
      </c>
      <c r="F5" s="65">
        <v>187.6</v>
      </c>
      <c r="G5" s="65">
        <v>172.8</v>
      </c>
      <c r="H5" s="79">
        <v>1170.5</v>
      </c>
      <c r="I5" s="78">
        <v>66.8</v>
      </c>
      <c r="J5" s="78">
        <v>12.2</v>
      </c>
      <c r="K5" s="78">
        <v>753.6</v>
      </c>
      <c r="L5" s="65">
        <v>0</v>
      </c>
      <c r="M5" s="65">
        <f t="shared" si="0"/>
        <v>27.700000000000387</v>
      </c>
      <c r="N5" s="65">
        <v>3703.8</v>
      </c>
      <c r="O5" s="65">
        <v>3000</v>
      </c>
      <c r="P5" s="3">
        <f t="shared" si="1"/>
        <v>1.2346000000000001</v>
      </c>
      <c r="Q5" s="2">
        <v>7643.4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6">R5+S5+U5+T5+V5</f>
        <v>0</v>
      </c>
    </row>
    <row r="6" spans="1:23" ht="12.75">
      <c r="A6" s="10">
        <v>43649</v>
      </c>
      <c r="B6" s="65">
        <v>1850.2</v>
      </c>
      <c r="C6" s="79">
        <v>16.1</v>
      </c>
      <c r="D6" s="106">
        <v>16.1</v>
      </c>
      <c r="E6" s="106">
        <f t="shared" si="2"/>
        <v>0</v>
      </c>
      <c r="F6" s="72">
        <v>101.8</v>
      </c>
      <c r="G6" s="65">
        <v>192</v>
      </c>
      <c r="H6" s="80">
        <v>1120.3</v>
      </c>
      <c r="I6" s="78">
        <v>11.4</v>
      </c>
      <c r="J6" s="78">
        <v>5.3</v>
      </c>
      <c r="K6" s="78">
        <v>0</v>
      </c>
      <c r="L6" s="78">
        <v>0</v>
      </c>
      <c r="M6" s="65">
        <f t="shared" si="0"/>
        <v>94.43000000000033</v>
      </c>
      <c r="N6" s="65">
        <v>3391.53</v>
      </c>
      <c r="O6" s="65">
        <v>3900</v>
      </c>
      <c r="P6" s="3">
        <f t="shared" si="1"/>
        <v>0.8696230769230769</v>
      </c>
      <c r="Q6" s="2">
        <v>7643.4</v>
      </c>
      <c r="R6" s="71">
        <v>0</v>
      </c>
      <c r="S6" s="72">
        <v>0</v>
      </c>
      <c r="T6" s="73">
        <v>0.3</v>
      </c>
      <c r="U6" s="132">
        <v>0</v>
      </c>
      <c r="V6" s="133"/>
      <c r="W6" s="68">
        <f t="shared" si="3"/>
        <v>0.3</v>
      </c>
    </row>
    <row r="7" spans="1:23" ht="12.75">
      <c r="A7" s="10">
        <v>43650</v>
      </c>
      <c r="B7" s="77">
        <v>5000.5</v>
      </c>
      <c r="C7" s="79">
        <v>49.7</v>
      </c>
      <c r="D7" s="106">
        <v>49.7</v>
      </c>
      <c r="E7" s="106">
        <f t="shared" si="2"/>
        <v>0</v>
      </c>
      <c r="F7" s="65">
        <v>105.4</v>
      </c>
      <c r="G7" s="65">
        <v>89.1</v>
      </c>
      <c r="H7" s="79">
        <v>1325.2</v>
      </c>
      <c r="I7" s="78">
        <v>122.1</v>
      </c>
      <c r="J7" s="78">
        <v>43.5</v>
      </c>
      <c r="K7" s="78">
        <v>0</v>
      </c>
      <c r="L7" s="78">
        <v>0</v>
      </c>
      <c r="M7" s="65">
        <f t="shared" si="0"/>
        <v>39.10000000000028</v>
      </c>
      <c r="N7" s="65">
        <v>6774.6</v>
      </c>
      <c r="O7" s="65">
        <v>4800</v>
      </c>
      <c r="P7" s="3">
        <f t="shared" si="1"/>
        <v>1.411375</v>
      </c>
      <c r="Q7" s="2">
        <v>7643.4</v>
      </c>
      <c r="R7" s="71">
        <v>0</v>
      </c>
      <c r="S7" s="72">
        <v>0</v>
      </c>
      <c r="T7" s="73">
        <v>0</v>
      </c>
      <c r="U7" s="132">
        <v>0</v>
      </c>
      <c r="V7" s="133"/>
      <c r="W7" s="68">
        <f t="shared" si="3"/>
        <v>0</v>
      </c>
    </row>
    <row r="8" spans="1:23" ht="12.75">
      <c r="A8" s="10">
        <v>43651</v>
      </c>
      <c r="B8" s="65">
        <v>17024.4</v>
      </c>
      <c r="C8" s="70">
        <v>22.9</v>
      </c>
      <c r="D8" s="106">
        <v>22.9</v>
      </c>
      <c r="E8" s="106">
        <f t="shared" si="2"/>
        <v>0</v>
      </c>
      <c r="F8" s="78">
        <v>71</v>
      </c>
      <c r="G8" s="78">
        <v>195.3</v>
      </c>
      <c r="H8" s="65">
        <v>877.1</v>
      </c>
      <c r="I8" s="78">
        <v>87.6</v>
      </c>
      <c r="J8" s="78">
        <v>19.5</v>
      </c>
      <c r="K8" s="78">
        <v>0</v>
      </c>
      <c r="L8" s="78">
        <v>0</v>
      </c>
      <c r="M8" s="65">
        <f t="shared" si="0"/>
        <v>22.299999999997027</v>
      </c>
      <c r="N8" s="65">
        <v>18320.1</v>
      </c>
      <c r="O8" s="65">
        <v>17500</v>
      </c>
      <c r="P8" s="3">
        <f t="shared" si="1"/>
        <v>1.046862857142857</v>
      </c>
      <c r="Q8" s="2">
        <v>7643.4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43654</v>
      </c>
      <c r="B9" s="65">
        <v>6967.5</v>
      </c>
      <c r="C9" s="70">
        <v>260.7</v>
      </c>
      <c r="D9" s="106">
        <v>260.7</v>
      </c>
      <c r="E9" s="106">
        <f t="shared" si="2"/>
        <v>0</v>
      </c>
      <c r="F9" s="78">
        <v>185.9</v>
      </c>
      <c r="G9" s="82">
        <v>310.9</v>
      </c>
      <c r="H9" s="65">
        <v>1446.2</v>
      </c>
      <c r="I9" s="78">
        <v>149</v>
      </c>
      <c r="J9" s="78">
        <v>12.1</v>
      </c>
      <c r="K9" s="78">
        <v>0</v>
      </c>
      <c r="L9" s="78">
        <v>0</v>
      </c>
      <c r="M9" s="65">
        <f t="shared" si="0"/>
        <v>14.199999999999955</v>
      </c>
      <c r="N9" s="65">
        <v>9346.5</v>
      </c>
      <c r="O9" s="65">
        <v>9000</v>
      </c>
      <c r="P9" s="3">
        <f t="shared" si="1"/>
        <v>1.0385</v>
      </c>
      <c r="Q9" s="2">
        <v>7643.4</v>
      </c>
      <c r="R9" s="71">
        <v>145.3</v>
      </c>
      <c r="S9" s="72">
        <v>0</v>
      </c>
      <c r="T9" s="70">
        <v>0</v>
      </c>
      <c r="U9" s="111">
        <v>0</v>
      </c>
      <c r="V9" s="112"/>
      <c r="W9" s="68">
        <f t="shared" si="3"/>
        <v>145.3</v>
      </c>
    </row>
    <row r="10" spans="1:23" ht="12.75">
      <c r="A10" s="10">
        <v>43655</v>
      </c>
      <c r="B10" s="65">
        <v>2103.3</v>
      </c>
      <c r="C10" s="70">
        <v>22.4</v>
      </c>
      <c r="D10" s="106">
        <v>22.4</v>
      </c>
      <c r="E10" s="106">
        <f t="shared" si="2"/>
        <v>0</v>
      </c>
      <c r="F10" s="78">
        <v>163.9</v>
      </c>
      <c r="G10" s="78">
        <v>298.3</v>
      </c>
      <c r="H10" s="65">
        <v>1314.5</v>
      </c>
      <c r="I10" s="78">
        <v>89.3</v>
      </c>
      <c r="J10" s="78">
        <v>153.9</v>
      </c>
      <c r="K10" s="78">
        <v>0</v>
      </c>
      <c r="L10" s="78">
        <v>0</v>
      </c>
      <c r="M10" s="65">
        <f t="shared" si="0"/>
        <v>17.50000000000003</v>
      </c>
      <c r="N10" s="65">
        <v>4163.1</v>
      </c>
      <c r="O10" s="72">
        <v>3200</v>
      </c>
      <c r="P10" s="3">
        <f t="shared" si="1"/>
        <v>1.30096875</v>
      </c>
      <c r="Q10" s="2">
        <v>7643.4</v>
      </c>
      <c r="R10" s="71">
        <v>211.7</v>
      </c>
      <c r="S10" s="72">
        <v>0</v>
      </c>
      <c r="T10" s="70">
        <v>0.04</v>
      </c>
      <c r="U10" s="111">
        <v>0</v>
      </c>
      <c r="V10" s="112"/>
      <c r="W10" s="68">
        <f>R10+S10+U10+T10+V10</f>
        <v>211.73999999999998</v>
      </c>
    </row>
    <row r="11" spans="1:23" ht="12.75">
      <c r="A11" s="10">
        <v>43656</v>
      </c>
      <c r="B11" s="65">
        <v>1861.37</v>
      </c>
      <c r="C11" s="70">
        <v>30.1</v>
      </c>
      <c r="D11" s="106">
        <v>30.1</v>
      </c>
      <c r="E11" s="106">
        <f t="shared" si="2"/>
        <v>0</v>
      </c>
      <c r="F11" s="78">
        <v>226.54</v>
      </c>
      <c r="G11" s="78">
        <v>258.41</v>
      </c>
      <c r="H11" s="65">
        <v>1266.34</v>
      </c>
      <c r="I11" s="78">
        <v>150.71</v>
      </c>
      <c r="J11" s="78">
        <v>20.24</v>
      </c>
      <c r="K11" s="78">
        <v>0</v>
      </c>
      <c r="L11" s="78">
        <v>0</v>
      </c>
      <c r="M11" s="65">
        <f t="shared" si="0"/>
        <v>29.19000000000032</v>
      </c>
      <c r="N11" s="65">
        <v>3842.9</v>
      </c>
      <c r="O11" s="65">
        <v>4900</v>
      </c>
      <c r="P11" s="3">
        <f t="shared" si="1"/>
        <v>0.784265306122449</v>
      </c>
      <c r="Q11" s="2">
        <v>7643.4</v>
      </c>
      <c r="R11" s="69">
        <v>393.3</v>
      </c>
      <c r="S11" s="65">
        <v>0</v>
      </c>
      <c r="T11" s="70">
        <v>0</v>
      </c>
      <c r="U11" s="111">
        <v>0</v>
      </c>
      <c r="V11" s="112"/>
      <c r="W11" s="68">
        <f t="shared" si="3"/>
        <v>393.3</v>
      </c>
    </row>
    <row r="12" spans="1:23" ht="12.75">
      <c r="A12" s="10">
        <v>43657</v>
      </c>
      <c r="B12" s="77">
        <v>1251.6</v>
      </c>
      <c r="C12" s="70">
        <v>24.8</v>
      </c>
      <c r="D12" s="106">
        <v>24.8</v>
      </c>
      <c r="E12" s="106">
        <f t="shared" si="2"/>
        <v>0</v>
      </c>
      <c r="F12" s="78">
        <v>45.3</v>
      </c>
      <c r="G12" s="78">
        <v>159.9</v>
      </c>
      <c r="H12" s="65">
        <v>1220.8</v>
      </c>
      <c r="I12" s="78">
        <v>51.9</v>
      </c>
      <c r="J12" s="78">
        <v>4.9</v>
      </c>
      <c r="K12" s="78">
        <v>0</v>
      </c>
      <c r="L12" s="78">
        <v>0</v>
      </c>
      <c r="M12" s="65">
        <f t="shared" si="0"/>
        <v>82.20000000000022</v>
      </c>
      <c r="N12" s="65">
        <v>2841.4</v>
      </c>
      <c r="O12" s="65">
        <v>5800</v>
      </c>
      <c r="P12" s="3">
        <f t="shared" si="1"/>
        <v>0.48989655172413793</v>
      </c>
      <c r="Q12" s="2">
        <v>7643.4</v>
      </c>
      <c r="R12" s="69">
        <v>179.1</v>
      </c>
      <c r="S12" s="65">
        <v>0</v>
      </c>
      <c r="T12" s="70">
        <v>0</v>
      </c>
      <c r="U12" s="111">
        <v>0</v>
      </c>
      <c r="V12" s="112"/>
      <c r="W12" s="68">
        <f t="shared" si="3"/>
        <v>179.1</v>
      </c>
    </row>
    <row r="13" spans="1:23" ht="12.75">
      <c r="A13" s="10">
        <v>43658</v>
      </c>
      <c r="B13" s="65">
        <v>2972.9</v>
      </c>
      <c r="C13" s="70">
        <v>29.9</v>
      </c>
      <c r="D13" s="106">
        <v>29.9</v>
      </c>
      <c r="E13" s="106">
        <f t="shared" si="2"/>
        <v>0</v>
      </c>
      <c r="F13" s="78">
        <v>1127.6</v>
      </c>
      <c r="G13" s="78">
        <v>334</v>
      </c>
      <c r="H13" s="65">
        <v>1710.1</v>
      </c>
      <c r="I13" s="78">
        <v>111.3</v>
      </c>
      <c r="J13" s="78">
        <v>8.5</v>
      </c>
      <c r="K13" s="78">
        <v>0</v>
      </c>
      <c r="L13" s="78">
        <v>0</v>
      </c>
      <c r="M13" s="65">
        <f t="shared" si="0"/>
        <v>30.000000000000185</v>
      </c>
      <c r="N13" s="65">
        <v>6324.3</v>
      </c>
      <c r="O13" s="65">
        <v>6600</v>
      </c>
      <c r="P13" s="3">
        <f t="shared" si="1"/>
        <v>0.9582272727272727</v>
      </c>
      <c r="Q13" s="2">
        <v>7643.4</v>
      </c>
      <c r="R13" s="69">
        <v>33.1</v>
      </c>
      <c r="S13" s="65">
        <v>37.5</v>
      </c>
      <c r="T13" s="70">
        <v>0</v>
      </c>
      <c r="U13" s="111">
        <v>0</v>
      </c>
      <c r="V13" s="112"/>
      <c r="W13" s="68">
        <f t="shared" si="3"/>
        <v>70.6</v>
      </c>
    </row>
    <row r="14" spans="1:23" ht="12.75">
      <c r="A14" s="10">
        <v>43661</v>
      </c>
      <c r="B14" s="65">
        <v>8946.4</v>
      </c>
      <c r="C14" s="70">
        <v>31.9</v>
      </c>
      <c r="D14" s="106">
        <v>31.9</v>
      </c>
      <c r="E14" s="106">
        <f t="shared" si="2"/>
        <v>0</v>
      </c>
      <c r="F14" s="78">
        <v>181.3</v>
      </c>
      <c r="G14" s="78">
        <v>363.7</v>
      </c>
      <c r="H14" s="65">
        <v>2932.9</v>
      </c>
      <c r="I14" s="78">
        <v>87.2</v>
      </c>
      <c r="J14" s="78">
        <v>21.9</v>
      </c>
      <c r="K14" s="78">
        <v>0</v>
      </c>
      <c r="L14" s="78">
        <v>0</v>
      </c>
      <c r="M14" s="65">
        <f t="shared" si="0"/>
        <v>23.499999999999453</v>
      </c>
      <c r="N14" s="65">
        <v>12588.8</v>
      </c>
      <c r="O14" s="65">
        <v>15600</v>
      </c>
      <c r="P14" s="3">
        <f t="shared" si="1"/>
        <v>0.8069743589743589</v>
      </c>
      <c r="Q14" s="2">
        <v>7643.4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43662</v>
      </c>
      <c r="B15" s="65">
        <v>2232.8</v>
      </c>
      <c r="C15" s="66">
        <v>28.3</v>
      </c>
      <c r="D15" s="106">
        <v>28.3</v>
      </c>
      <c r="E15" s="106">
        <f t="shared" si="2"/>
        <v>0</v>
      </c>
      <c r="F15" s="81">
        <v>351.6</v>
      </c>
      <c r="G15" s="81">
        <v>465.9</v>
      </c>
      <c r="H15" s="82">
        <v>2267.9</v>
      </c>
      <c r="I15" s="81">
        <v>79.6</v>
      </c>
      <c r="J15" s="81">
        <v>20.7</v>
      </c>
      <c r="K15" s="81">
        <v>0</v>
      </c>
      <c r="L15" s="81">
        <v>0</v>
      </c>
      <c r="M15" s="65">
        <f t="shared" si="0"/>
        <v>93.5399999999997</v>
      </c>
      <c r="N15" s="65">
        <v>5540.34</v>
      </c>
      <c r="O15" s="72">
        <v>6800</v>
      </c>
      <c r="P15" s="3">
        <f>N15/O15</f>
        <v>0.8147558823529412</v>
      </c>
      <c r="Q15" s="2">
        <v>7643.4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43663</v>
      </c>
      <c r="B16" s="65">
        <v>1547.6</v>
      </c>
      <c r="C16" s="70">
        <v>77.4</v>
      </c>
      <c r="D16" s="106">
        <v>77.4</v>
      </c>
      <c r="E16" s="106">
        <f t="shared" si="2"/>
        <v>0</v>
      </c>
      <c r="F16" s="78">
        <v>532.9</v>
      </c>
      <c r="G16" s="78">
        <v>511.9</v>
      </c>
      <c r="H16" s="65">
        <v>1449.5</v>
      </c>
      <c r="I16" s="78">
        <v>115.9</v>
      </c>
      <c r="J16" s="78">
        <v>13.8</v>
      </c>
      <c r="K16" s="78">
        <v>0</v>
      </c>
      <c r="L16" s="78">
        <v>0</v>
      </c>
      <c r="M16" s="65">
        <f t="shared" si="0"/>
        <v>612.9399999999995</v>
      </c>
      <c r="N16" s="65">
        <v>4861.94</v>
      </c>
      <c r="O16" s="72">
        <v>7500</v>
      </c>
      <c r="P16" s="3">
        <f t="shared" si="1"/>
        <v>0.6482586666666666</v>
      </c>
      <c r="Q16" s="2">
        <v>7643.4</v>
      </c>
      <c r="R16" s="69">
        <v>0</v>
      </c>
      <c r="S16" s="65">
        <v>0</v>
      </c>
      <c r="T16" s="74">
        <v>12.2</v>
      </c>
      <c r="U16" s="111">
        <v>0</v>
      </c>
      <c r="V16" s="112"/>
      <c r="W16" s="68">
        <f t="shared" si="3"/>
        <v>12.2</v>
      </c>
    </row>
    <row r="17" spans="1:23" ht="12.75">
      <c r="A17" s="10">
        <v>43664</v>
      </c>
      <c r="B17" s="65">
        <v>2553.4</v>
      </c>
      <c r="C17" s="70">
        <v>81.3</v>
      </c>
      <c r="D17" s="106">
        <v>81.3</v>
      </c>
      <c r="E17" s="106">
        <f t="shared" si="2"/>
        <v>0</v>
      </c>
      <c r="F17" s="78">
        <v>478.7</v>
      </c>
      <c r="G17" s="78">
        <v>483.9</v>
      </c>
      <c r="H17" s="65">
        <v>2688.4</v>
      </c>
      <c r="I17" s="78">
        <v>86</v>
      </c>
      <c r="J17" s="78">
        <v>5.9</v>
      </c>
      <c r="K17" s="78">
        <v>0</v>
      </c>
      <c r="L17" s="78">
        <v>0</v>
      </c>
      <c r="M17" s="65">
        <f t="shared" si="0"/>
        <v>20.19999999999991</v>
      </c>
      <c r="N17" s="65">
        <v>6397.8</v>
      </c>
      <c r="O17" s="65">
        <v>7200</v>
      </c>
      <c r="P17" s="3">
        <f t="shared" si="1"/>
        <v>0.8885833333333334</v>
      </c>
      <c r="Q17" s="2">
        <v>7643.4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43665</v>
      </c>
      <c r="B18" s="65">
        <v>7604.5</v>
      </c>
      <c r="C18" s="70">
        <v>60</v>
      </c>
      <c r="D18" s="106">
        <v>60</v>
      </c>
      <c r="E18" s="106">
        <f t="shared" si="2"/>
        <v>0</v>
      </c>
      <c r="F18" s="78">
        <v>220.9</v>
      </c>
      <c r="G18" s="78">
        <v>513.7</v>
      </c>
      <c r="H18" s="65">
        <v>2442.95</v>
      </c>
      <c r="I18" s="78">
        <v>99.1</v>
      </c>
      <c r="J18" s="78">
        <v>30.6</v>
      </c>
      <c r="K18" s="78">
        <v>0</v>
      </c>
      <c r="L18" s="78">
        <v>0</v>
      </c>
      <c r="M18" s="65">
        <f>N18-B18-C18-F18-G18-H18-I18-J18-K18-L18</f>
        <v>37.95000000000055</v>
      </c>
      <c r="N18" s="65">
        <v>11009.7</v>
      </c>
      <c r="O18" s="65">
        <v>9500</v>
      </c>
      <c r="P18" s="3">
        <f>N18/O18</f>
        <v>1.1589157894736843</v>
      </c>
      <c r="Q18" s="2">
        <v>7643.4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43668</v>
      </c>
      <c r="B19" s="65">
        <v>8678.4</v>
      </c>
      <c r="C19" s="70">
        <v>97.4</v>
      </c>
      <c r="D19" s="106">
        <v>97.4</v>
      </c>
      <c r="E19" s="106">
        <f t="shared" si="2"/>
        <v>0</v>
      </c>
      <c r="F19" s="78">
        <v>223.5</v>
      </c>
      <c r="G19" s="78">
        <v>982.1</v>
      </c>
      <c r="H19" s="65">
        <v>1139.9</v>
      </c>
      <c r="I19" s="78">
        <v>99.2</v>
      </c>
      <c r="J19" s="78">
        <v>28</v>
      </c>
      <c r="K19" s="78">
        <v>0</v>
      </c>
      <c r="L19" s="78">
        <v>0</v>
      </c>
      <c r="M19" s="65">
        <f>N19-B19-C19-F19-G19-H19-I19-J19-K19-L19</f>
        <v>19.799999999999542</v>
      </c>
      <c r="N19" s="65">
        <v>11268.3</v>
      </c>
      <c r="O19" s="65">
        <v>12000</v>
      </c>
      <c r="P19" s="3">
        <f t="shared" si="1"/>
        <v>0.9390249999999999</v>
      </c>
      <c r="Q19" s="2">
        <v>7643.4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43669</v>
      </c>
      <c r="B20" s="65">
        <v>2549.9</v>
      </c>
      <c r="C20" s="70">
        <v>83.8</v>
      </c>
      <c r="D20" s="106">
        <v>83.8</v>
      </c>
      <c r="E20" s="106">
        <f t="shared" si="2"/>
        <v>0</v>
      </c>
      <c r="F20" s="78">
        <v>589.3</v>
      </c>
      <c r="G20" s="65">
        <v>5705.2</v>
      </c>
      <c r="H20" s="65">
        <v>1392.2</v>
      </c>
      <c r="I20" s="78">
        <v>63.4</v>
      </c>
      <c r="J20" s="78">
        <v>2.7</v>
      </c>
      <c r="K20" s="78">
        <v>0</v>
      </c>
      <c r="L20" s="78">
        <v>0</v>
      </c>
      <c r="M20" s="65">
        <f t="shared" si="0"/>
        <v>13.600000000000502</v>
      </c>
      <c r="N20" s="65">
        <v>10400.1</v>
      </c>
      <c r="O20" s="65">
        <v>5500</v>
      </c>
      <c r="P20" s="3">
        <f t="shared" si="1"/>
        <v>1.8909272727272728</v>
      </c>
      <c r="Q20" s="2">
        <v>7643.4</v>
      </c>
      <c r="R20" s="69">
        <v>0</v>
      </c>
      <c r="S20" s="65">
        <v>0</v>
      </c>
      <c r="T20" s="70">
        <v>0</v>
      </c>
      <c r="U20" s="111">
        <v>0</v>
      </c>
      <c r="V20" s="112"/>
      <c r="W20" s="68">
        <f t="shared" si="3"/>
        <v>0</v>
      </c>
    </row>
    <row r="21" spans="1:23" ht="12.75">
      <c r="A21" s="10">
        <v>43670</v>
      </c>
      <c r="B21" s="65">
        <v>809.6</v>
      </c>
      <c r="C21" s="70">
        <v>302.7</v>
      </c>
      <c r="D21" s="106">
        <v>302.7</v>
      </c>
      <c r="E21" s="106">
        <f t="shared" si="2"/>
        <v>0</v>
      </c>
      <c r="F21" s="78">
        <v>382.9</v>
      </c>
      <c r="G21" s="65">
        <v>513.5</v>
      </c>
      <c r="H21" s="65">
        <v>873.3</v>
      </c>
      <c r="I21" s="78">
        <v>93.3</v>
      </c>
      <c r="J21" s="78">
        <v>5.6</v>
      </c>
      <c r="K21" s="78">
        <v>0</v>
      </c>
      <c r="L21" s="78">
        <v>0</v>
      </c>
      <c r="M21" s="65">
        <f t="shared" si="0"/>
        <v>67.40000000000042</v>
      </c>
      <c r="N21" s="65">
        <v>3048.3</v>
      </c>
      <c r="O21" s="65">
        <v>3200</v>
      </c>
      <c r="P21" s="3">
        <f t="shared" si="1"/>
        <v>0.95259375</v>
      </c>
      <c r="Q21" s="2">
        <v>7643.4</v>
      </c>
      <c r="R21" s="102">
        <v>0</v>
      </c>
      <c r="S21" s="103">
        <v>157.1</v>
      </c>
      <c r="T21" s="104">
        <v>0.4</v>
      </c>
      <c r="U21" s="111">
        <v>0</v>
      </c>
      <c r="V21" s="112"/>
      <c r="W21" s="68">
        <f t="shared" si="3"/>
        <v>157.5</v>
      </c>
    </row>
    <row r="22" spans="1:23" ht="12.75">
      <c r="A22" s="10">
        <v>43671</v>
      </c>
      <c r="B22" s="65">
        <v>2031.2</v>
      </c>
      <c r="C22" s="70">
        <v>386.2</v>
      </c>
      <c r="D22" s="106">
        <v>386.2</v>
      </c>
      <c r="E22" s="106">
        <f t="shared" si="2"/>
        <v>0</v>
      </c>
      <c r="F22" s="78">
        <v>859.9</v>
      </c>
      <c r="G22" s="65">
        <v>635.7</v>
      </c>
      <c r="H22" s="65">
        <v>919.6</v>
      </c>
      <c r="I22" s="78">
        <v>85.4</v>
      </c>
      <c r="J22" s="78">
        <v>13.6</v>
      </c>
      <c r="K22" s="78">
        <v>0</v>
      </c>
      <c r="L22" s="78">
        <v>0</v>
      </c>
      <c r="M22" s="65">
        <f t="shared" si="0"/>
        <v>45.9000000000002</v>
      </c>
      <c r="N22" s="65">
        <v>4977.5</v>
      </c>
      <c r="O22" s="65">
        <v>3600</v>
      </c>
      <c r="P22" s="3">
        <f t="shared" si="1"/>
        <v>1.382638888888889</v>
      </c>
      <c r="Q22" s="2">
        <v>7643.4</v>
      </c>
      <c r="R22" s="102">
        <v>0</v>
      </c>
      <c r="S22" s="103">
        <v>0</v>
      </c>
      <c r="T22" s="104">
        <v>0</v>
      </c>
      <c r="U22" s="111">
        <v>0</v>
      </c>
      <c r="V22" s="112"/>
      <c r="W22" s="68">
        <f t="shared" si="3"/>
        <v>0</v>
      </c>
    </row>
    <row r="23" spans="1:23" ht="12.75">
      <c r="A23" s="10">
        <v>43672</v>
      </c>
      <c r="B23" s="65">
        <v>3010.5</v>
      </c>
      <c r="C23" s="70">
        <v>1430.3</v>
      </c>
      <c r="D23" s="106">
        <v>1430.3</v>
      </c>
      <c r="E23" s="106">
        <f t="shared" si="2"/>
        <v>0</v>
      </c>
      <c r="F23" s="78">
        <v>913.7</v>
      </c>
      <c r="G23" s="65">
        <v>1416.8</v>
      </c>
      <c r="H23" s="65">
        <v>1465.2</v>
      </c>
      <c r="I23" s="78">
        <v>97.1</v>
      </c>
      <c r="J23" s="78">
        <v>6</v>
      </c>
      <c r="K23" s="78">
        <v>0</v>
      </c>
      <c r="L23" s="78">
        <v>0</v>
      </c>
      <c r="M23" s="65">
        <f t="shared" si="0"/>
        <v>33.10000000000073</v>
      </c>
      <c r="N23" s="65">
        <v>8372.7</v>
      </c>
      <c r="O23" s="65">
        <v>3200</v>
      </c>
      <c r="P23" s="3">
        <f>N23/O23</f>
        <v>2.61646875</v>
      </c>
      <c r="Q23" s="2">
        <v>7643.4</v>
      </c>
      <c r="R23" s="102">
        <v>0</v>
      </c>
      <c r="S23" s="103">
        <v>0</v>
      </c>
      <c r="T23" s="104">
        <v>0</v>
      </c>
      <c r="U23" s="111">
        <v>0</v>
      </c>
      <c r="V23" s="112"/>
      <c r="W23" s="68">
        <f t="shared" si="3"/>
        <v>0</v>
      </c>
    </row>
    <row r="24" spans="1:23" ht="12.75">
      <c r="A24" s="10">
        <v>43675</v>
      </c>
      <c r="B24" s="65">
        <v>3380.2</v>
      </c>
      <c r="C24" s="70">
        <v>1370.5</v>
      </c>
      <c r="D24" s="106">
        <v>1370.5</v>
      </c>
      <c r="E24" s="106">
        <f t="shared" si="2"/>
        <v>0</v>
      </c>
      <c r="F24" s="78">
        <v>1299.5</v>
      </c>
      <c r="G24" s="65">
        <v>2605.8</v>
      </c>
      <c r="H24" s="65">
        <v>955.6</v>
      </c>
      <c r="I24" s="78">
        <v>107.1</v>
      </c>
      <c r="J24" s="78">
        <v>24.6</v>
      </c>
      <c r="K24" s="78">
        <v>0</v>
      </c>
      <c r="L24" s="78">
        <v>0</v>
      </c>
      <c r="M24" s="65">
        <f t="shared" si="0"/>
        <v>38.09999999999962</v>
      </c>
      <c r="N24" s="65">
        <v>9781.4</v>
      </c>
      <c r="O24" s="65">
        <v>9000</v>
      </c>
      <c r="P24" s="3">
        <f>N24/O24</f>
        <v>1.0868222222222221</v>
      </c>
      <c r="Q24" s="2">
        <v>7643.4</v>
      </c>
      <c r="R24" s="102">
        <v>0</v>
      </c>
      <c r="S24" s="103">
        <v>0</v>
      </c>
      <c r="T24" s="104">
        <v>0</v>
      </c>
      <c r="U24" s="111">
        <v>0</v>
      </c>
      <c r="V24" s="112"/>
      <c r="W24" s="68">
        <f t="shared" si="3"/>
        <v>0</v>
      </c>
    </row>
    <row r="25" spans="1:23" ht="12.75">
      <c r="A25" s="10">
        <v>43676</v>
      </c>
      <c r="B25" s="65">
        <v>10838.5</v>
      </c>
      <c r="C25" s="70">
        <v>343.8</v>
      </c>
      <c r="D25" s="106">
        <v>343.8</v>
      </c>
      <c r="E25" s="106">
        <f t="shared" si="2"/>
        <v>0</v>
      </c>
      <c r="F25" s="78">
        <v>255.3</v>
      </c>
      <c r="G25" s="65">
        <v>3107</v>
      </c>
      <c r="H25" s="65">
        <v>1447</v>
      </c>
      <c r="I25" s="78">
        <v>102.4</v>
      </c>
      <c r="J25" s="78">
        <v>33.2</v>
      </c>
      <c r="K25" s="78">
        <v>0</v>
      </c>
      <c r="L25" s="78">
        <v>0</v>
      </c>
      <c r="M25" s="65">
        <f t="shared" si="0"/>
        <v>14.3499999999989</v>
      </c>
      <c r="N25" s="65">
        <v>16141.55</v>
      </c>
      <c r="O25" s="65">
        <v>15400</v>
      </c>
      <c r="P25" s="3">
        <f>N25/O25</f>
        <v>1.0481525974025974</v>
      </c>
      <c r="Q25" s="2">
        <v>7643.4</v>
      </c>
      <c r="R25" s="102">
        <v>0</v>
      </c>
      <c r="S25" s="103">
        <v>0</v>
      </c>
      <c r="T25" s="104">
        <v>5</v>
      </c>
      <c r="U25" s="111">
        <v>0</v>
      </c>
      <c r="V25" s="112"/>
      <c r="W25" s="68">
        <f t="shared" si="3"/>
        <v>5</v>
      </c>
    </row>
    <row r="26" spans="1:23" ht="13.5" thickBot="1">
      <c r="A26" s="10">
        <v>43677</v>
      </c>
      <c r="B26" s="65">
        <v>6973.1</v>
      </c>
      <c r="C26" s="74">
        <v>10.2</v>
      </c>
      <c r="D26" s="106">
        <v>10.2</v>
      </c>
      <c r="E26" s="106">
        <f t="shared" si="2"/>
        <v>0</v>
      </c>
      <c r="F26" s="78">
        <v>187.8</v>
      </c>
      <c r="G26" s="65">
        <v>248.7</v>
      </c>
      <c r="H26" s="65">
        <v>1796.3</v>
      </c>
      <c r="I26" s="78">
        <v>138.9</v>
      </c>
      <c r="J26" s="78">
        <v>72.3</v>
      </c>
      <c r="K26" s="78">
        <v>0</v>
      </c>
      <c r="L26" s="78">
        <v>0</v>
      </c>
      <c r="M26" s="65">
        <f t="shared" si="0"/>
        <v>17.34999999999927</v>
      </c>
      <c r="N26" s="65">
        <v>9444.65</v>
      </c>
      <c r="O26" s="65">
        <v>3600</v>
      </c>
      <c r="P26" s="3">
        <f t="shared" si="1"/>
        <v>2.6235138888888887</v>
      </c>
      <c r="Q26" s="2">
        <v>7643.4</v>
      </c>
      <c r="R26" s="98">
        <v>0</v>
      </c>
      <c r="S26" s="99">
        <v>0</v>
      </c>
      <c r="T26" s="100">
        <v>0</v>
      </c>
      <c r="U26" s="126">
        <v>0</v>
      </c>
      <c r="V26" s="127"/>
      <c r="W26" s="109">
        <f t="shared" si="3"/>
        <v>0</v>
      </c>
    </row>
    <row r="27" spans="1:23" ht="13.5" thickBot="1">
      <c r="A27" s="83" t="s">
        <v>28</v>
      </c>
      <c r="B27" s="85">
        <f aca="true" t="shared" si="4" ref="B27:O27">SUM(B4:B26)</f>
        <v>102544.17000000001</v>
      </c>
      <c r="C27" s="85">
        <f t="shared" si="4"/>
        <v>4776</v>
      </c>
      <c r="D27" s="107">
        <f t="shared" si="4"/>
        <v>4776</v>
      </c>
      <c r="E27" s="107">
        <f t="shared" si="4"/>
        <v>0</v>
      </c>
      <c r="F27" s="85">
        <f t="shared" si="4"/>
        <v>8772.939999999999</v>
      </c>
      <c r="G27" s="85">
        <f t="shared" si="4"/>
        <v>19908.81</v>
      </c>
      <c r="H27" s="85">
        <f t="shared" si="4"/>
        <v>34245.29</v>
      </c>
      <c r="I27" s="85">
        <f t="shared" si="4"/>
        <v>2136.21</v>
      </c>
      <c r="J27" s="85">
        <f t="shared" si="4"/>
        <v>576.84</v>
      </c>
      <c r="K27" s="85">
        <f t="shared" si="4"/>
        <v>753.6</v>
      </c>
      <c r="L27" s="85">
        <f t="shared" si="4"/>
        <v>655</v>
      </c>
      <c r="M27" s="84">
        <f t="shared" si="4"/>
        <v>1428.5499999999968</v>
      </c>
      <c r="N27" s="84">
        <f t="shared" si="4"/>
        <v>175797.41</v>
      </c>
      <c r="O27" s="84">
        <f t="shared" si="4"/>
        <v>164000</v>
      </c>
      <c r="P27" s="86">
        <f>N27/O27</f>
        <v>1.0719354268292682</v>
      </c>
      <c r="Q27" s="2"/>
      <c r="R27" s="75">
        <f>SUM(R4:R26)</f>
        <v>962.5</v>
      </c>
      <c r="S27" s="75">
        <f>SUM(S4:S26)</f>
        <v>194.6</v>
      </c>
      <c r="T27" s="75">
        <f>SUM(T4:T26)</f>
        <v>37.94</v>
      </c>
      <c r="U27" s="128">
        <f>SUM(U4:U26)</f>
        <v>0</v>
      </c>
      <c r="V27" s="129"/>
      <c r="W27" s="110">
        <f>R27+S27+U27+T27+V27</f>
        <v>1195.04</v>
      </c>
    </row>
    <row r="28" spans="1:17" ht="12.7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17" ht="17.25" customHeight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6" t="s">
        <v>33</v>
      </c>
      <c r="S30" s="116"/>
      <c r="T30" s="116"/>
      <c r="U30" s="116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 t="s">
        <v>29</v>
      </c>
      <c r="S31" s="130"/>
      <c r="T31" s="130"/>
      <c r="U31" s="130"/>
      <c r="V31" s="50"/>
      <c r="W31" s="50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18">
        <v>43678</v>
      </c>
      <c r="S32" s="131">
        <f>'[2]залишки'!$G$6/1000</f>
        <v>0</v>
      </c>
      <c r="T32" s="131"/>
      <c r="U32" s="131"/>
      <c r="V32" s="57"/>
      <c r="W32" s="57"/>
    </row>
    <row r="33" spans="1:23" ht="1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R33" s="119"/>
      <c r="S33" s="131"/>
      <c r="T33" s="131"/>
      <c r="U33" s="131"/>
      <c r="V33" s="57"/>
      <c r="W33" s="57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33" t="s">
        <v>34</v>
      </c>
      <c r="T34" s="34" t="s">
        <v>39</v>
      </c>
      <c r="U34" s="48">
        <f>'[1]серпень'!$I$83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13" t="s">
        <v>45</v>
      </c>
      <c r="T35" s="114"/>
      <c r="U35" s="35">
        <f>'[1]серпень'!$I$82</f>
        <v>0</v>
      </c>
      <c r="V35" s="56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S36" s="115" t="s">
        <v>40</v>
      </c>
      <c r="T36" s="115"/>
      <c r="U36" s="48">
        <f>'[1]серпень'!$I$81</f>
        <v>0</v>
      </c>
      <c r="V36" s="54"/>
      <c r="W36" s="55"/>
    </row>
    <row r="37" spans="1:23" ht="12.75" hidden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U37" s="56"/>
      <c r="V37" s="56"/>
      <c r="W37" s="55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6" t="s">
        <v>30</v>
      </c>
      <c r="S40" s="116"/>
      <c r="T40" s="116"/>
      <c r="U40" s="116"/>
      <c r="V40" s="52"/>
      <c r="W40" s="52"/>
    </row>
    <row r="41" spans="1:23" ht="1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7" t="s">
        <v>31</v>
      </c>
      <c r="S41" s="117"/>
      <c r="T41" s="117"/>
      <c r="U41" s="117"/>
      <c r="V41" s="53"/>
      <c r="W41" s="53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18">
        <v>43678</v>
      </c>
      <c r="S42" s="120">
        <f>'[2]залишки'!$K$6/1000</f>
        <v>1019.05515</v>
      </c>
      <c r="T42" s="121"/>
      <c r="U42" s="122"/>
      <c r="V42" s="51"/>
      <c r="W42" s="51"/>
    </row>
    <row r="43" spans="1:23" ht="12.75" customHeight="1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  <c r="R43" s="119"/>
      <c r="S43" s="123"/>
      <c r="T43" s="124"/>
      <c r="U43" s="125"/>
      <c r="V43" s="51"/>
      <c r="W43" s="5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B48" s="9"/>
      <c r="C48" s="9"/>
      <c r="D48" s="9"/>
      <c r="E48" s="9"/>
      <c r="F48" s="1"/>
      <c r="G48" s="1"/>
      <c r="H48" s="1"/>
      <c r="I48" s="1"/>
      <c r="J48" s="1"/>
      <c r="K48" s="1"/>
      <c r="L48" s="1"/>
      <c r="M48" s="9"/>
      <c r="N48" s="9"/>
      <c r="O48" s="9"/>
      <c r="P48" s="1"/>
      <c r="Q48" s="1"/>
    </row>
    <row r="49" spans="1:17" ht="12.75">
      <c r="A49" s="1"/>
      <c r="Q49" s="1"/>
    </row>
  </sheetData>
  <sheetProtection/>
  <mergeCells count="39">
    <mergeCell ref="R42:R43"/>
    <mergeCell ref="S42:U43"/>
    <mergeCell ref="U25:V25"/>
    <mergeCell ref="R32:R33"/>
    <mergeCell ref="S32:U33"/>
    <mergeCell ref="S35:T35"/>
    <mergeCell ref="S36:T36"/>
    <mergeCell ref="R40:U40"/>
    <mergeCell ref="R41:U41"/>
    <mergeCell ref="U23:V23"/>
    <mergeCell ref="U24:V24"/>
    <mergeCell ref="U26:V26"/>
    <mergeCell ref="U27:V27"/>
    <mergeCell ref="R30:U30"/>
    <mergeCell ref="R31:U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17" sqref="P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87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125" style="0" customWidth="1"/>
    <col min="20" max="20" width="10.50390625" style="0" customWidth="1"/>
    <col min="21" max="21" width="10.125" style="0" customWidth="1"/>
    <col min="22" max="22" width="5.125" style="0" customWidth="1"/>
    <col min="23" max="23" width="13.00390625" style="0" customWidth="1"/>
  </cols>
  <sheetData>
    <row r="1" spans="1:23" ht="30" customHeight="1">
      <c r="A1" s="134" t="s">
        <v>105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107</v>
      </c>
      <c r="S1" s="138"/>
      <c r="T1" s="138"/>
      <c r="U1" s="138"/>
      <c r="V1" s="138"/>
      <c r="W1" s="139"/>
    </row>
    <row r="2" spans="1:23" ht="15" thickBot="1">
      <c r="A2" s="140" t="s">
        <v>108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109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106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43678</v>
      </c>
      <c r="B4" s="65">
        <v>1260.3</v>
      </c>
      <c r="C4" s="79">
        <v>12.4</v>
      </c>
      <c r="D4" s="106">
        <v>12.4</v>
      </c>
      <c r="E4" s="106">
        <f>C4-D4</f>
        <v>0</v>
      </c>
      <c r="F4" s="65">
        <v>118.6</v>
      </c>
      <c r="G4" s="65">
        <v>154.7</v>
      </c>
      <c r="H4" s="67">
        <v>1544.5</v>
      </c>
      <c r="I4" s="78">
        <v>11.1</v>
      </c>
      <c r="J4" s="78">
        <v>16.5</v>
      </c>
      <c r="K4" s="78">
        <v>0</v>
      </c>
      <c r="L4" s="65">
        <v>427.8</v>
      </c>
      <c r="M4" s="65">
        <f aca="true" t="shared" si="0" ref="M4:M24">N4-B4-C4-F4-G4-H4-I4-J4-K4-L4</f>
        <v>18.89999999999992</v>
      </c>
      <c r="N4" s="65">
        <v>3564.8</v>
      </c>
      <c r="O4" s="65">
        <v>3500</v>
      </c>
      <c r="P4" s="3">
        <f aca="true" t="shared" si="1" ref="P4:P24">N4/O4</f>
        <v>1.0185142857142857</v>
      </c>
      <c r="Q4" s="2">
        <f>AVERAGE(N4:N24)</f>
        <v>7650.257142857144</v>
      </c>
      <c r="R4" s="94">
        <v>0</v>
      </c>
      <c r="S4" s="95">
        <v>0</v>
      </c>
      <c r="T4" s="96">
        <v>0</v>
      </c>
      <c r="U4" s="148">
        <v>0</v>
      </c>
      <c r="V4" s="149"/>
      <c r="W4" s="97">
        <f>R4+S4+U4+T4+V4</f>
        <v>0</v>
      </c>
    </row>
    <row r="5" spans="1:23" ht="12.75">
      <c r="A5" s="10">
        <v>43679</v>
      </c>
      <c r="B5" s="65">
        <v>2337.8</v>
      </c>
      <c r="C5" s="79">
        <v>14.1</v>
      </c>
      <c r="D5" s="106">
        <v>14.1</v>
      </c>
      <c r="E5" s="106">
        <f aca="true" t="shared" si="2" ref="E5:E24">C5-D5</f>
        <v>0</v>
      </c>
      <c r="F5" s="65">
        <v>81.9</v>
      </c>
      <c r="G5" s="65">
        <v>151.8</v>
      </c>
      <c r="H5" s="79">
        <v>1724.1</v>
      </c>
      <c r="I5" s="78">
        <v>148</v>
      </c>
      <c r="J5" s="78">
        <v>8.2</v>
      </c>
      <c r="K5" s="78">
        <v>0</v>
      </c>
      <c r="L5" s="65">
        <v>0</v>
      </c>
      <c r="M5" s="65">
        <f t="shared" si="0"/>
        <v>19.6299999999997</v>
      </c>
      <c r="N5" s="65">
        <v>4485.53</v>
      </c>
      <c r="O5" s="65">
        <v>4500</v>
      </c>
      <c r="P5" s="3">
        <f t="shared" si="1"/>
        <v>0.9967844444444444</v>
      </c>
      <c r="Q5" s="2">
        <v>7533.8</v>
      </c>
      <c r="R5" s="69">
        <v>11.9</v>
      </c>
      <c r="S5" s="65">
        <v>0</v>
      </c>
      <c r="T5" s="70">
        <v>0</v>
      </c>
      <c r="U5" s="111">
        <v>0</v>
      </c>
      <c r="V5" s="112"/>
      <c r="W5" s="68">
        <f aca="true" t="shared" si="3" ref="W5:W24">R5+S5+U5+T5+V5</f>
        <v>11.9</v>
      </c>
    </row>
    <row r="6" spans="1:23" ht="12.75">
      <c r="A6" s="10">
        <v>43682</v>
      </c>
      <c r="B6" s="65">
        <v>4517.2</v>
      </c>
      <c r="C6" s="79">
        <v>42.5</v>
      </c>
      <c r="D6" s="106">
        <v>42.5</v>
      </c>
      <c r="E6" s="106">
        <f t="shared" si="2"/>
        <v>0</v>
      </c>
      <c r="F6" s="72">
        <v>103.2</v>
      </c>
      <c r="G6" s="65">
        <v>282.1</v>
      </c>
      <c r="H6" s="80">
        <v>2117.9</v>
      </c>
      <c r="I6" s="78">
        <v>68.2</v>
      </c>
      <c r="J6" s="78">
        <v>44.2</v>
      </c>
      <c r="K6" s="78">
        <v>822.9</v>
      </c>
      <c r="L6" s="78">
        <v>0</v>
      </c>
      <c r="M6" s="65">
        <f t="shared" si="0"/>
        <v>109.7399999999999</v>
      </c>
      <c r="N6" s="65">
        <v>8107.94</v>
      </c>
      <c r="O6" s="65">
        <v>3900</v>
      </c>
      <c r="P6" s="3">
        <f t="shared" si="1"/>
        <v>2.0789589743589745</v>
      </c>
      <c r="Q6" s="2">
        <v>7533.8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43683</v>
      </c>
      <c r="B7" s="77">
        <v>5862.3</v>
      </c>
      <c r="C7" s="79">
        <v>25.9</v>
      </c>
      <c r="D7" s="106">
        <v>25.9</v>
      </c>
      <c r="E7" s="106">
        <f t="shared" si="2"/>
        <v>0</v>
      </c>
      <c r="F7" s="65">
        <v>150.9</v>
      </c>
      <c r="G7" s="65">
        <v>85.2</v>
      </c>
      <c r="H7" s="79">
        <v>2481.6</v>
      </c>
      <c r="I7" s="78">
        <v>86.1</v>
      </c>
      <c r="J7" s="78">
        <v>46.7</v>
      </c>
      <c r="K7" s="78">
        <v>0</v>
      </c>
      <c r="L7" s="78">
        <v>0</v>
      </c>
      <c r="M7" s="65">
        <f t="shared" si="0"/>
        <v>39.900000000000276</v>
      </c>
      <c r="N7" s="65">
        <v>8778.6</v>
      </c>
      <c r="O7" s="65">
        <v>4800</v>
      </c>
      <c r="P7" s="3">
        <f t="shared" si="1"/>
        <v>1.828875</v>
      </c>
      <c r="Q7" s="2">
        <v>7533.8</v>
      </c>
      <c r="R7" s="71">
        <v>0</v>
      </c>
      <c r="S7" s="72">
        <v>0</v>
      </c>
      <c r="T7" s="73">
        <v>56.55</v>
      </c>
      <c r="U7" s="132">
        <v>2</v>
      </c>
      <c r="V7" s="133"/>
      <c r="W7" s="68">
        <f t="shared" si="3"/>
        <v>58.55</v>
      </c>
    </row>
    <row r="8" spans="1:23" ht="12.75">
      <c r="A8" s="10">
        <v>43684</v>
      </c>
      <c r="B8" s="65">
        <v>11085.8</v>
      </c>
      <c r="C8" s="70">
        <v>120.1</v>
      </c>
      <c r="D8" s="106">
        <v>120.1</v>
      </c>
      <c r="E8" s="106">
        <f t="shared" si="2"/>
        <v>0</v>
      </c>
      <c r="F8" s="78">
        <v>101.7</v>
      </c>
      <c r="G8" s="78">
        <v>220</v>
      </c>
      <c r="H8" s="65">
        <v>2342.5</v>
      </c>
      <c r="I8" s="78">
        <v>126.4</v>
      </c>
      <c r="J8" s="78">
        <v>59.5</v>
      </c>
      <c r="K8" s="78">
        <v>0</v>
      </c>
      <c r="L8" s="78">
        <v>0</v>
      </c>
      <c r="M8" s="65">
        <f t="shared" si="0"/>
        <v>16.10000000000136</v>
      </c>
      <c r="N8" s="65">
        <v>14072.1</v>
      </c>
      <c r="O8" s="65">
        <v>17500</v>
      </c>
      <c r="P8" s="3">
        <f t="shared" si="1"/>
        <v>0.8041200000000001</v>
      </c>
      <c r="Q8" s="2">
        <v>7533.8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43685</v>
      </c>
      <c r="B9" s="65">
        <v>3432.76</v>
      </c>
      <c r="C9" s="70">
        <v>5.92</v>
      </c>
      <c r="D9" s="106">
        <v>5.92</v>
      </c>
      <c r="E9" s="106">
        <f t="shared" si="2"/>
        <v>0</v>
      </c>
      <c r="F9" s="78">
        <v>64.9</v>
      </c>
      <c r="G9" s="82">
        <v>147.97</v>
      </c>
      <c r="H9" s="65">
        <v>2215.1</v>
      </c>
      <c r="I9" s="78">
        <v>128.8</v>
      </c>
      <c r="J9" s="78">
        <v>8.14</v>
      </c>
      <c r="K9" s="78">
        <v>0</v>
      </c>
      <c r="L9" s="78">
        <v>0</v>
      </c>
      <c r="M9" s="65">
        <f t="shared" si="0"/>
        <v>22.309999999999533</v>
      </c>
      <c r="N9" s="65">
        <v>6025.9</v>
      </c>
      <c r="O9" s="65">
        <v>10000</v>
      </c>
      <c r="P9" s="3">
        <f t="shared" si="1"/>
        <v>0.60259</v>
      </c>
      <c r="Q9" s="2">
        <v>7533.8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43686</v>
      </c>
      <c r="B10" s="65">
        <v>7094.5</v>
      </c>
      <c r="C10" s="70">
        <v>17.6</v>
      </c>
      <c r="D10" s="106">
        <v>17.6</v>
      </c>
      <c r="E10" s="106">
        <f t="shared" si="2"/>
        <v>0</v>
      </c>
      <c r="F10" s="78">
        <v>55</v>
      </c>
      <c r="G10" s="78">
        <v>526.6</v>
      </c>
      <c r="H10" s="65">
        <v>1658.5</v>
      </c>
      <c r="I10" s="78">
        <v>85</v>
      </c>
      <c r="J10" s="78">
        <v>81.5</v>
      </c>
      <c r="K10" s="78">
        <v>0</v>
      </c>
      <c r="L10" s="78">
        <v>0</v>
      </c>
      <c r="M10" s="65">
        <f t="shared" si="0"/>
        <v>30.039999999999964</v>
      </c>
      <c r="N10" s="65">
        <v>9548.74</v>
      </c>
      <c r="O10" s="72">
        <v>4200</v>
      </c>
      <c r="P10" s="3">
        <f t="shared" si="1"/>
        <v>2.2735095238095235</v>
      </c>
      <c r="Q10" s="2">
        <v>7533.8</v>
      </c>
      <c r="R10" s="71">
        <v>0</v>
      </c>
      <c r="S10" s="72">
        <v>0</v>
      </c>
      <c r="T10" s="70">
        <v>3.7</v>
      </c>
      <c r="U10" s="111">
        <v>0</v>
      </c>
      <c r="V10" s="112"/>
      <c r="W10" s="68">
        <f>R10+S10+U10+T10+V10</f>
        <v>3.7</v>
      </c>
    </row>
    <row r="11" spans="1:23" ht="12.75">
      <c r="A11" s="10">
        <v>43689</v>
      </c>
      <c r="B11" s="65">
        <v>1142.9</v>
      </c>
      <c r="C11" s="70">
        <v>9.9</v>
      </c>
      <c r="D11" s="106">
        <v>9.9</v>
      </c>
      <c r="E11" s="106">
        <f t="shared" si="2"/>
        <v>0</v>
      </c>
      <c r="F11" s="78">
        <v>107</v>
      </c>
      <c r="G11" s="78">
        <v>453</v>
      </c>
      <c r="H11" s="65">
        <v>2224.4</v>
      </c>
      <c r="I11" s="78">
        <v>121</v>
      </c>
      <c r="J11" s="78">
        <v>29.9</v>
      </c>
      <c r="K11" s="78">
        <v>0</v>
      </c>
      <c r="L11" s="78">
        <v>0</v>
      </c>
      <c r="M11" s="65">
        <f t="shared" si="0"/>
        <v>148.1399999999995</v>
      </c>
      <c r="N11" s="65">
        <v>4236.24</v>
      </c>
      <c r="O11" s="65">
        <v>4900</v>
      </c>
      <c r="P11" s="3">
        <f t="shared" si="1"/>
        <v>0.8645387755102041</v>
      </c>
      <c r="Q11" s="2">
        <v>7533.8</v>
      </c>
      <c r="R11" s="69">
        <v>0</v>
      </c>
      <c r="S11" s="65">
        <v>0</v>
      </c>
      <c r="T11" s="70">
        <v>6.4</v>
      </c>
      <c r="U11" s="111">
        <v>0</v>
      </c>
      <c r="V11" s="112"/>
      <c r="W11" s="68">
        <f t="shared" si="3"/>
        <v>6.4</v>
      </c>
    </row>
    <row r="12" spans="1:23" ht="12.75">
      <c r="A12" s="10">
        <v>43690</v>
      </c>
      <c r="B12" s="77">
        <v>838.9</v>
      </c>
      <c r="C12" s="70">
        <v>19.2</v>
      </c>
      <c r="D12" s="106">
        <v>19.2</v>
      </c>
      <c r="E12" s="106">
        <f t="shared" si="2"/>
        <v>0</v>
      </c>
      <c r="F12" s="78">
        <v>65.6</v>
      </c>
      <c r="G12" s="78">
        <v>274.9</v>
      </c>
      <c r="H12" s="65">
        <v>2665.8</v>
      </c>
      <c r="I12" s="78">
        <v>94.3</v>
      </c>
      <c r="J12" s="78">
        <v>9.4</v>
      </c>
      <c r="K12" s="78">
        <v>0</v>
      </c>
      <c r="L12" s="78">
        <v>0</v>
      </c>
      <c r="M12" s="65">
        <f t="shared" si="0"/>
        <v>17.999999999999822</v>
      </c>
      <c r="N12" s="65">
        <v>3986.1</v>
      </c>
      <c r="O12" s="65">
        <v>5800</v>
      </c>
      <c r="P12" s="3">
        <f t="shared" si="1"/>
        <v>0.6872586206896552</v>
      </c>
      <c r="Q12" s="2">
        <v>7533.8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43691</v>
      </c>
      <c r="B13" s="65">
        <v>2564</v>
      </c>
      <c r="C13" s="70">
        <v>36.7</v>
      </c>
      <c r="D13" s="106">
        <v>36.7</v>
      </c>
      <c r="E13" s="106">
        <f t="shared" si="2"/>
        <v>0</v>
      </c>
      <c r="F13" s="78">
        <v>61.9</v>
      </c>
      <c r="G13" s="78">
        <v>405.1</v>
      </c>
      <c r="H13" s="65">
        <v>2687.6</v>
      </c>
      <c r="I13" s="78">
        <v>111.8</v>
      </c>
      <c r="J13" s="78">
        <v>5.7</v>
      </c>
      <c r="K13" s="78">
        <v>0</v>
      </c>
      <c r="L13" s="78">
        <v>0</v>
      </c>
      <c r="M13" s="65">
        <f t="shared" si="0"/>
        <v>21.80000000000064</v>
      </c>
      <c r="N13" s="65">
        <v>5894.6</v>
      </c>
      <c r="O13" s="65">
        <v>6600</v>
      </c>
      <c r="P13" s="3">
        <f t="shared" si="1"/>
        <v>0.8931212121212122</v>
      </c>
      <c r="Q13" s="2">
        <v>7533.8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f t="shared" si="3"/>
        <v>0</v>
      </c>
    </row>
    <row r="14" spans="1:23" ht="12.75">
      <c r="A14" s="10">
        <v>43692</v>
      </c>
      <c r="B14" s="65">
        <v>8657.4</v>
      </c>
      <c r="C14" s="70">
        <v>46.2</v>
      </c>
      <c r="D14" s="106">
        <v>46.2</v>
      </c>
      <c r="E14" s="106">
        <f t="shared" si="2"/>
        <v>0</v>
      </c>
      <c r="F14" s="78">
        <v>135.4</v>
      </c>
      <c r="G14" s="78">
        <v>511.9</v>
      </c>
      <c r="H14" s="65">
        <v>3701</v>
      </c>
      <c r="I14" s="78">
        <v>41.8</v>
      </c>
      <c r="J14" s="78">
        <v>15.9</v>
      </c>
      <c r="K14" s="78">
        <v>0</v>
      </c>
      <c r="L14" s="78">
        <v>0</v>
      </c>
      <c r="M14" s="65">
        <f t="shared" si="0"/>
        <v>213.4000000000008</v>
      </c>
      <c r="N14" s="65">
        <v>13323</v>
      </c>
      <c r="O14" s="65">
        <v>18600</v>
      </c>
      <c r="P14" s="3">
        <f t="shared" si="1"/>
        <v>0.7162903225806452</v>
      </c>
      <c r="Q14" s="2">
        <v>7533.8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43693</v>
      </c>
      <c r="B15" s="65">
        <v>4234.7</v>
      </c>
      <c r="C15" s="66">
        <v>74.05</v>
      </c>
      <c r="D15" s="106">
        <v>74.05</v>
      </c>
      <c r="E15" s="106">
        <f t="shared" si="2"/>
        <v>0</v>
      </c>
      <c r="F15" s="81">
        <v>55.05</v>
      </c>
      <c r="G15" s="81">
        <v>435.26</v>
      </c>
      <c r="H15" s="82">
        <v>4017.71</v>
      </c>
      <c r="I15" s="81">
        <v>124.64</v>
      </c>
      <c r="J15" s="81">
        <v>14.2</v>
      </c>
      <c r="K15" s="81">
        <v>0</v>
      </c>
      <c r="L15" s="81">
        <v>0</v>
      </c>
      <c r="M15" s="65">
        <f t="shared" si="0"/>
        <v>35.63999999999956</v>
      </c>
      <c r="N15" s="65">
        <v>8991.25</v>
      </c>
      <c r="O15" s="72">
        <v>6800</v>
      </c>
      <c r="P15" s="3">
        <f>N15/O15</f>
        <v>1.3222426470588236</v>
      </c>
      <c r="Q15" s="2">
        <v>7533.8</v>
      </c>
      <c r="R15" s="69">
        <v>0</v>
      </c>
      <c r="S15" s="65">
        <v>0</v>
      </c>
      <c r="T15" s="74">
        <v>0</v>
      </c>
      <c r="U15" s="111">
        <v>0</v>
      </c>
      <c r="V15" s="112"/>
      <c r="W15" s="68">
        <f t="shared" si="3"/>
        <v>0</v>
      </c>
    </row>
    <row r="16" spans="1:23" ht="12.75">
      <c r="A16" s="10">
        <v>43696</v>
      </c>
      <c r="B16" s="65">
        <v>3346.76</v>
      </c>
      <c r="C16" s="70">
        <v>247.16</v>
      </c>
      <c r="D16" s="106">
        <v>247.16</v>
      </c>
      <c r="E16" s="106">
        <f t="shared" si="2"/>
        <v>0</v>
      </c>
      <c r="F16" s="78">
        <v>98.02</v>
      </c>
      <c r="G16" s="78">
        <v>487.79</v>
      </c>
      <c r="H16" s="65">
        <v>5646.03</v>
      </c>
      <c r="I16" s="78">
        <v>75.6</v>
      </c>
      <c r="J16" s="78">
        <v>12.8</v>
      </c>
      <c r="K16" s="78">
        <v>0</v>
      </c>
      <c r="L16" s="78">
        <v>0</v>
      </c>
      <c r="M16" s="65">
        <f t="shared" si="0"/>
        <v>89.1599999999995</v>
      </c>
      <c r="N16" s="65">
        <v>10003.32</v>
      </c>
      <c r="O16" s="72">
        <v>7500</v>
      </c>
      <c r="P16" s="3">
        <f t="shared" si="1"/>
        <v>1.3337759999999999</v>
      </c>
      <c r="Q16" s="2">
        <v>7533.8</v>
      </c>
      <c r="R16" s="69">
        <v>0</v>
      </c>
      <c r="S16" s="65">
        <v>0</v>
      </c>
      <c r="T16" s="74">
        <v>0</v>
      </c>
      <c r="U16" s="111">
        <v>0</v>
      </c>
      <c r="V16" s="112"/>
      <c r="W16" s="68">
        <f t="shared" si="3"/>
        <v>0</v>
      </c>
    </row>
    <row r="17" spans="1:23" ht="12.75">
      <c r="A17" s="10">
        <v>43697</v>
      </c>
      <c r="B17" s="65">
        <v>4756.16</v>
      </c>
      <c r="C17" s="70">
        <v>31.04</v>
      </c>
      <c r="D17" s="106">
        <v>31.04</v>
      </c>
      <c r="E17" s="106">
        <f t="shared" si="2"/>
        <v>0</v>
      </c>
      <c r="F17" s="78">
        <v>54.39</v>
      </c>
      <c r="G17" s="78">
        <v>790.37</v>
      </c>
      <c r="H17" s="65">
        <v>1075.27</v>
      </c>
      <c r="I17" s="78">
        <v>30.82</v>
      </c>
      <c r="J17" s="78">
        <v>11.31</v>
      </c>
      <c r="K17" s="78">
        <v>0</v>
      </c>
      <c r="L17" s="78">
        <v>0</v>
      </c>
      <c r="M17" s="65">
        <f t="shared" si="0"/>
        <v>16.44000000000016</v>
      </c>
      <c r="N17" s="65">
        <v>6765.8</v>
      </c>
      <c r="O17" s="65">
        <v>7200</v>
      </c>
      <c r="P17" s="3">
        <f t="shared" si="1"/>
        <v>0.9396944444444445</v>
      </c>
      <c r="Q17" s="2">
        <v>7533.8</v>
      </c>
      <c r="R17" s="69">
        <v>0</v>
      </c>
      <c r="S17" s="65">
        <v>0</v>
      </c>
      <c r="T17" s="74">
        <v>0</v>
      </c>
      <c r="U17" s="111">
        <v>0</v>
      </c>
      <c r="V17" s="112"/>
      <c r="W17" s="68">
        <f t="shared" si="3"/>
        <v>0</v>
      </c>
    </row>
    <row r="18" spans="1:23" ht="12.75">
      <c r="A18" s="10">
        <v>43698</v>
      </c>
      <c r="B18" s="65">
        <v>3882.48</v>
      </c>
      <c r="C18" s="70">
        <v>104.25</v>
      </c>
      <c r="D18" s="106">
        <v>104.25</v>
      </c>
      <c r="E18" s="106">
        <f t="shared" si="2"/>
        <v>0</v>
      </c>
      <c r="F18" s="78">
        <v>151.46</v>
      </c>
      <c r="G18" s="78">
        <v>475.88</v>
      </c>
      <c r="H18" s="65">
        <v>535.8</v>
      </c>
      <c r="I18" s="78">
        <v>52.45</v>
      </c>
      <c r="J18" s="78">
        <v>1.66</v>
      </c>
      <c r="K18" s="78">
        <v>0</v>
      </c>
      <c r="L18" s="78">
        <v>0</v>
      </c>
      <c r="M18" s="65">
        <f>N18-B18-C18-F18-G18-H18-I18-J18-K18-L18</f>
        <v>19.120000000000356</v>
      </c>
      <c r="N18" s="65">
        <v>5223.1</v>
      </c>
      <c r="O18" s="65">
        <v>10500</v>
      </c>
      <c r="P18" s="3">
        <f>N18/O18</f>
        <v>0.4974380952380953</v>
      </c>
      <c r="Q18" s="2">
        <v>7533.8</v>
      </c>
      <c r="R18" s="69">
        <v>0</v>
      </c>
      <c r="S18" s="65">
        <v>0</v>
      </c>
      <c r="T18" s="70">
        <v>0</v>
      </c>
      <c r="U18" s="111">
        <v>0</v>
      </c>
      <c r="V18" s="112"/>
      <c r="W18" s="68">
        <f t="shared" si="3"/>
        <v>0</v>
      </c>
    </row>
    <row r="19" spans="1:23" ht="12.75">
      <c r="A19" s="10">
        <v>43699</v>
      </c>
      <c r="B19" s="65">
        <v>5986.3</v>
      </c>
      <c r="C19" s="70">
        <v>84.4</v>
      </c>
      <c r="D19" s="106">
        <v>84.4</v>
      </c>
      <c r="E19" s="106">
        <f t="shared" si="2"/>
        <v>0</v>
      </c>
      <c r="F19" s="78">
        <v>61.15</v>
      </c>
      <c r="G19" s="78">
        <v>344.8</v>
      </c>
      <c r="H19" s="65">
        <v>378.45</v>
      </c>
      <c r="I19" s="78">
        <v>16.15</v>
      </c>
      <c r="J19" s="78">
        <v>1.1</v>
      </c>
      <c r="K19" s="78">
        <v>0</v>
      </c>
      <c r="L19" s="78">
        <v>0</v>
      </c>
      <c r="M19" s="65">
        <f>N19-B19-C19-F19-G19-H19-I19-J19-K19-L19</f>
        <v>14.25000000000023</v>
      </c>
      <c r="N19" s="65">
        <v>6886.6</v>
      </c>
      <c r="O19" s="65">
        <v>15000</v>
      </c>
      <c r="P19" s="3">
        <f t="shared" si="1"/>
        <v>0.4591066666666667</v>
      </c>
      <c r="Q19" s="2">
        <v>7533.8</v>
      </c>
      <c r="R19" s="69"/>
      <c r="S19" s="65"/>
      <c r="T19" s="70"/>
      <c r="U19" s="111"/>
      <c r="V19" s="112"/>
      <c r="W19" s="68">
        <f t="shared" si="3"/>
        <v>0</v>
      </c>
    </row>
    <row r="20" spans="1:23" ht="12.75">
      <c r="A20" s="10">
        <v>43700</v>
      </c>
      <c r="B20" s="65">
        <v>2476.05</v>
      </c>
      <c r="C20" s="70">
        <v>63.92</v>
      </c>
      <c r="D20" s="106">
        <v>63.92</v>
      </c>
      <c r="E20" s="106">
        <f t="shared" si="2"/>
        <v>0</v>
      </c>
      <c r="F20" s="78">
        <v>118.14</v>
      </c>
      <c r="G20" s="65">
        <v>1052.9</v>
      </c>
      <c r="H20" s="65">
        <v>322.03</v>
      </c>
      <c r="I20" s="78">
        <v>196.52</v>
      </c>
      <c r="J20" s="78">
        <v>135.53</v>
      </c>
      <c r="K20" s="78">
        <v>0</v>
      </c>
      <c r="L20" s="78">
        <v>0</v>
      </c>
      <c r="M20" s="65">
        <f t="shared" si="0"/>
        <v>28.84999999999917</v>
      </c>
      <c r="N20" s="65">
        <v>4393.94</v>
      </c>
      <c r="O20" s="65">
        <v>5500</v>
      </c>
      <c r="P20" s="3">
        <f t="shared" si="1"/>
        <v>0.7988981818181817</v>
      </c>
      <c r="Q20" s="2">
        <v>7533.8</v>
      </c>
      <c r="R20" s="69"/>
      <c r="S20" s="65"/>
      <c r="T20" s="70"/>
      <c r="U20" s="111"/>
      <c r="V20" s="112"/>
      <c r="W20" s="68">
        <f t="shared" si="3"/>
        <v>0</v>
      </c>
    </row>
    <row r="21" spans="1:23" ht="12.75">
      <c r="A21" s="10">
        <v>43704</v>
      </c>
      <c r="B21" s="65">
        <v>1163.43</v>
      </c>
      <c r="C21" s="70">
        <v>1115.37</v>
      </c>
      <c r="D21" s="106">
        <v>1115.37</v>
      </c>
      <c r="E21" s="106">
        <f t="shared" si="2"/>
        <v>0</v>
      </c>
      <c r="F21" s="78">
        <v>85.5</v>
      </c>
      <c r="G21" s="65">
        <v>1287.98</v>
      </c>
      <c r="H21" s="65">
        <v>309.34</v>
      </c>
      <c r="I21" s="78">
        <v>43.91</v>
      </c>
      <c r="J21" s="78">
        <v>3</v>
      </c>
      <c r="K21" s="78">
        <v>0</v>
      </c>
      <c r="L21" s="78">
        <v>0</v>
      </c>
      <c r="M21" s="65">
        <f t="shared" si="0"/>
        <v>27.620000000000374</v>
      </c>
      <c r="N21" s="65">
        <v>4036.15</v>
      </c>
      <c r="O21" s="65">
        <v>3200</v>
      </c>
      <c r="P21" s="3">
        <f t="shared" si="1"/>
        <v>1.261296875</v>
      </c>
      <c r="Q21" s="2">
        <v>7533.8</v>
      </c>
      <c r="R21" s="102"/>
      <c r="S21" s="103"/>
      <c r="T21" s="104"/>
      <c r="U21" s="111"/>
      <c r="V21" s="112"/>
      <c r="W21" s="68">
        <f t="shared" si="3"/>
        <v>0</v>
      </c>
    </row>
    <row r="22" spans="1:23" ht="12.75">
      <c r="A22" s="10">
        <v>43705</v>
      </c>
      <c r="B22" s="65">
        <v>1851.6</v>
      </c>
      <c r="C22" s="70">
        <v>1684.61</v>
      </c>
      <c r="D22" s="106">
        <v>1684.61</v>
      </c>
      <c r="E22" s="106">
        <f t="shared" si="2"/>
        <v>0</v>
      </c>
      <c r="F22" s="78">
        <v>122.79</v>
      </c>
      <c r="G22" s="65">
        <v>2109.15</v>
      </c>
      <c r="H22" s="65">
        <v>230.47</v>
      </c>
      <c r="I22" s="78">
        <v>23.84</v>
      </c>
      <c r="J22" s="78">
        <v>11</v>
      </c>
      <c r="K22" s="78">
        <v>0</v>
      </c>
      <c r="L22" s="78">
        <v>0</v>
      </c>
      <c r="M22" s="65">
        <f t="shared" si="0"/>
        <v>25.930000000001144</v>
      </c>
      <c r="N22" s="65">
        <v>6059.39</v>
      </c>
      <c r="O22" s="65">
        <v>6300</v>
      </c>
      <c r="P22" s="3">
        <f t="shared" si="1"/>
        <v>0.9618079365079366</v>
      </c>
      <c r="Q22" s="2">
        <v>7533.8</v>
      </c>
      <c r="R22" s="102"/>
      <c r="S22" s="103"/>
      <c r="T22" s="104"/>
      <c r="U22" s="111"/>
      <c r="V22" s="112"/>
      <c r="W22" s="68">
        <f t="shared" si="3"/>
        <v>0</v>
      </c>
    </row>
    <row r="23" spans="1:23" ht="12.75">
      <c r="A23" s="10">
        <v>43706</v>
      </c>
      <c r="B23" s="65">
        <v>10588.96</v>
      </c>
      <c r="C23" s="70">
        <v>844.08</v>
      </c>
      <c r="D23" s="106">
        <v>844.08</v>
      </c>
      <c r="E23" s="106">
        <f t="shared" si="2"/>
        <v>0</v>
      </c>
      <c r="F23" s="78">
        <v>278.83</v>
      </c>
      <c r="G23" s="65">
        <v>2203.95</v>
      </c>
      <c r="H23" s="65">
        <v>371.21</v>
      </c>
      <c r="I23" s="78">
        <v>74.22</v>
      </c>
      <c r="J23" s="78">
        <v>14.1</v>
      </c>
      <c r="K23" s="78">
        <v>0</v>
      </c>
      <c r="L23" s="78">
        <v>0</v>
      </c>
      <c r="M23" s="65">
        <f t="shared" si="0"/>
        <v>15.35000000000195</v>
      </c>
      <c r="N23" s="65">
        <v>14390.7</v>
      </c>
      <c r="O23" s="65">
        <v>16000</v>
      </c>
      <c r="P23" s="3">
        <f>N23/O23</f>
        <v>0.89941875</v>
      </c>
      <c r="Q23" s="2">
        <v>7533.8</v>
      </c>
      <c r="R23" s="102"/>
      <c r="S23" s="103"/>
      <c r="T23" s="104"/>
      <c r="U23" s="111"/>
      <c r="V23" s="112"/>
      <c r="W23" s="68">
        <f t="shared" si="3"/>
        <v>0</v>
      </c>
    </row>
    <row r="24" spans="1:23" ht="13.5" thickBot="1">
      <c r="A24" s="10">
        <v>43707</v>
      </c>
      <c r="B24" s="65">
        <v>8882.3</v>
      </c>
      <c r="C24" s="74">
        <v>150.1</v>
      </c>
      <c r="D24" s="106">
        <v>150.1</v>
      </c>
      <c r="E24" s="106">
        <f t="shared" si="2"/>
        <v>0</v>
      </c>
      <c r="F24" s="78">
        <v>115</v>
      </c>
      <c r="G24" s="65">
        <v>2289</v>
      </c>
      <c r="H24" s="65">
        <v>351</v>
      </c>
      <c r="I24" s="78">
        <v>16.099</v>
      </c>
      <c r="J24" s="78">
        <v>62.5</v>
      </c>
      <c r="K24" s="78">
        <v>0</v>
      </c>
      <c r="L24" s="78">
        <v>0</v>
      </c>
      <c r="M24" s="65">
        <f t="shared" si="0"/>
        <v>15.601000000001179</v>
      </c>
      <c r="N24" s="65">
        <v>11881.6</v>
      </c>
      <c r="O24" s="65">
        <v>11000</v>
      </c>
      <c r="P24" s="3">
        <f t="shared" si="1"/>
        <v>1.0801454545454545</v>
      </c>
      <c r="Q24" s="2">
        <v>7533.8</v>
      </c>
      <c r="R24" s="98"/>
      <c r="S24" s="99"/>
      <c r="T24" s="100"/>
      <c r="U24" s="126"/>
      <c r="V24" s="127"/>
      <c r="W24" s="109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95962.60000000002</v>
      </c>
      <c r="C25" s="85">
        <f t="shared" si="4"/>
        <v>4749.5</v>
      </c>
      <c r="D25" s="107">
        <f t="shared" si="4"/>
        <v>4749.5</v>
      </c>
      <c r="E25" s="107">
        <f t="shared" si="4"/>
        <v>0</v>
      </c>
      <c r="F25" s="85">
        <f t="shared" si="4"/>
        <v>2186.4300000000003</v>
      </c>
      <c r="G25" s="85">
        <f t="shared" si="4"/>
        <v>14690.349999999999</v>
      </c>
      <c r="H25" s="85">
        <f t="shared" si="4"/>
        <v>38600.30999999999</v>
      </c>
      <c r="I25" s="85">
        <f t="shared" si="4"/>
        <v>1676.7489999999998</v>
      </c>
      <c r="J25" s="85">
        <f t="shared" si="4"/>
        <v>592.84</v>
      </c>
      <c r="K25" s="85">
        <f t="shared" si="4"/>
        <v>822.9</v>
      </c>
      <c r="L25" s="85">
        <f t="shared" si="4"/>
        <v>427.8</v>
      </c>
      <c r="M25" s="84">
        <f t="shared" si="4"/>
        <v>945.9210000000049</v>
      </c>
      <c r="N25" s="84">
        <f t="shared" si="4"/>
        <v>160655.40000000002</v>
      </c>
      <c r="O25" s="84">
        <f t="shared" si="4"/>
        <v>173300</v>
      </c>
      <c r="P25" s="86">
        <f>N25/O25</f>
        <v>0.9270363531448357</v>
      </c>
      <c r="Q25" s="2"/>
      <c r="R25" s="75">
        <f>SUM(R4:R24)</f>
        <v>11.9</v>
      </c>
      <c r="S25" s="75">
        <f>SUM(S4:S24)</f>
        <v>0</v>
      </c>
      <c r="T25" s="75">
        <f>SUM(T4:T24)</f>
        <v>66.65</v>
      </c>
      <c r="U25" s="128">
        <f>SUM(U4:U24)</f>
        <v>2</v>
      </c>
      <c r="V25" s="129"/>
      <c r="W25" s="110">
        <f>R25+S25+U25+T25+V25</f>
        <v>80.55000000000001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6" t="s">
        <v>33</v>
      </c>
      <c r="S28" s="116"/>
      <c r="T28" s="116"/>
      <c r="U28" s="11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 t="s">
        <v>29</v>
      </c>
      <c r="S29" s="130"/>
      <c r="T29" s="130"/>
      <c r="U29" s="13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>
        <v>43699</v>
      </c>
      <c r="S30" s="131">
        <f>'[2]залишки'!$G$6/1000</f>
        <v>0</v>
      </c>
      <c r="T30" s="131"/>
      <c r="U30" s="13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9"/>
      <c r="S31" s="131"/>
      <c r="T31" s="131"/>
      <c r="U31" s="13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45</v>
      </c>
      <c r="T33" s="11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5" t="s">
        <v>40</v>
      </c>
      <c r="T34" s="11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30</v>
      </c>
      <c r="S38" s="116"/>
      <c r="T38" s="116"/>
      <c r="U38" s="116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 t="s">
        <v>31</v>
      </c>
      <c r="S39" s="117"/>
      <c r="T39" s="117"/>
      <c r="U39" s="11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>
        <v>43699</v>
      </c>
      <c r="S40" s="120">
        <f>'[2]залишки'!$K$6/1000</f>
        <v>1019.05515</v>
      </c>
      <c r="T40" s="121"/>
      <c r="U40" s="12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9"/>
      <c r="S41" s="123"/>
      <c r="T41" s="124"/>
      <c r="U41" s="12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39:U39"/>
    <mergeCell ref="R40:R41"/>
    <mergeCell ref="S40:U41"/>
    <mergeCell ref="R29:U29"/>
    <mergeCell ref="R30:R31"/>
    <mergeCell ref="S30:U31"/>
    <mergeCell ref="S33:T33"/>
    <mergeCell ref="S34:T34"/>
    <mergeCell ref="R38:U38"/>
    <mergeCell ref="U23:V23"/>
    <mergeCell ref="U24:V24"/>
    <mergeCell ref="U25:V25"/>
    <mergeCell ref="R28:U28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87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125" style="0" customWidth="1"/>
    <col min="20" max="20" width="10.50390625" style="0" customWidth="1"/>
    <col min="21" max="21" width="10.125" style="0" customWidth="1"/>
    <col min="22" max="22" width="5.125" style="0" customWidth="1"/>
    <col min="23" max="23" width="13.00390625" style="0" customWidth="1"/>
  </cols>
  <sheetData>
    <row r="1" spans="1:23" ht="30" customHeight="1">
      <c r="A1" s="134" t="s">
        <v>110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112</v>
      </c>
      <c r="S1" s="138"/>
      <c r="T1" s="138"/>
      <c r="U1" s="138"/>
      <c r="V1" s="138"/>
      <c r="W1" s="139"/>
    </row>
    <row r="2" spans="1:23" ht="15" thickBot="1">
      <c r="A2" s="140" t="s">
        <v>114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115</v>
      </c>
      <c r="S2" s="144"/>
      <c r="T2" s="144"/>
      <c r="U2" s="144"/>
      <c r="V2" s="144"/>
      <c r="W2" s="145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111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46" t="s">
        <v>47</v>
      </c>
      <c r="V3" s="147"/>
      <c r="W3" s="93" t="s">
        <v>27</v>
      </c>
    </row>
    <row r="4" spans="1:23" ht="12.75">
      <c r="A4" s="108">
        <v>43710</v>
      </c>
      <c r="B4" s="65">
        <v>1467.244</v>
      </c>
      <c r="C4" s="79">
        <v>6.74</v>
      </c>
      <c r="D4" s="106">
        <v>6.74</v>
      </c>
      <c r="E4" s="106">
        <f>C4-D4</f>
        <v>0</v>
      </c>
      <c r="F4" s="65">
        <v>118.6646</v>
      </c>
      <c r="G4" s="65">
        <v>165.0299</v>
      </c>
      <c r="H4" s="67">
        <v>457.089</v>
      </c>
      <c r="I4" s="78">
        <v>284.8</v>
      </c>
      <c r="J4" s="78">
        <v>22.79</v>
      </c>
      <c r="K4" s="78">
        <v>0</v>
      </c>
      <c r="L4" s="65">
        <v>432.025</v>
      </c>
      <c r="M4" s="65">
        <f aca="true" t="shared" si="0" ref="M4:M24">N4-B4-C4-F4-G4-H4-I4-J4-K4-L4</f>
        <v>45.21749999999997</v>
      </c>
      <c r="N4" s="65">
        <v>2999.6</v>
      </c>
      <c r="O4" s="65">
        <v>3500</v>
      </c>
      <c r="P4" s="3">
        <f aca="true" t="shared" si="1" ref="P4:P24">N4/O4</f>
        <v>0.8570285714285714</v>
      </c>
      <c r="Q4" s="2">
        <f>AVERAGE(N4:N24)</f>
        <v>6636.956111111111</v>
      </c>
      <c r="R4" s="94">
        <v>0</v>
      </c>
      <c r="S4" s="95">
        <v>0</v>
      </c>
      <c r="T4" s="96">
        <v>10.4</v>
      </c>
      <c r="U4" s="148">
        <v>0</v>
      </c>
      <c r="V4" s="149"/>
      <c r="W4" s="97">
        <f>R4+S4+U4+T4+V4</f>
        <v>10.4</v>
      </c>
    </row>
    <row r="5" spans="1:23" ht="12.75">
      <c r="A5" s="10">
        <v>43711</v>
      </c>
      <c r="B5" s="65">
        <v>1366.5</v>
      </c>
      <c r="C5" s="79">
        <v>15.32</v>
      </c>
      <c r="D5" s="106">
        <v>15.32</v>
      </c>
      <c r="E5" s="106">
        <f aca="true" t="shared" si="2" ref="E5:E24">C5-D5</f>
        <v>0</v>
      </c>
      <c r="F5" s="65">
        <v>72.7</v>
      </c>
      <c r="G5" s="65">
        <v>223.79</v>
      </c>
      <c r="H5" s="79">
        <v>493.45</v>
      </c>
      <c r="I5" s="78">
        <v>18.45</v>
      </c>
      <c r="J5" s="78">
        <v>11.18</v>
      </c>
      <c r="K5" s="78">
        <v>0</v>
      </c>
      <c r="L5" s="65">
        <v>0</v>
      </c>
      <c r="M5" s="65">
        <f t="shared" si="0"/>
        <v>21.89000000000015</v>
      </c>
      <c r="N5" s="65">
        <v>2223.28</v>
      </c>
      <c r="O5" s="65">
        <v>4500</v>
      </c>
      <c r="P5" s="3">
        <f t="shared" si="1"/>
        <v>0.4940622222222223</v>
      </c>
      <c r="Q5" s="2">
        <v>6637</v>
      </c>
      <c r="R5" s="69">
        <v>0</v>
      </c>
      <c r="S5" s="65">
        <v>0</v>
      </c>
      <c r="T5" s="70">
        <v>0</v>
      </c>
      <c r="U5" s="111">
        <v>0</v>
      </c>
      <c r="V5" s="112"/>
      <c r="W5" s="68">
        <f aca="true" t="shared" si="3" ref="W5:W24">R5+S5+U5+T5+V5</f>
        <v>0</v>
      </c>
    </row>
    <row r="6" spans="1:23" ht="12.75">
      <c r="A6" s="108">
        <v>43712</v>
      </c>
      <c r="B6" s="65">
        <v>1747.87</v>
      </c>
      <c r="C6" s="79">
        <v>15.48</v>
      </c>
      <c r="D6" s="106">
        <v>15.48</v>
      </c>
      <c r="E6" s="106">
        <f t="shared" si="2"/>
        <v>0</v>
      </c>
      <c r="F6" s="72">
        <v>46.86</v>
      </c>
      <c r="G6" s="65">
        <v>181.5</v>
      </c>
      <c r="H6" s="80">
        <v>621.79</v>
      </c>
      <c r="I6" s="78">
        <v>285.05</v>
      </c>
      <c r="J6" s="78">
        <v>6.98</v>
      </c>
      <c r="K6" s="78">
        <v>0</v>
      </c>
      <c r="L6" s="78">
        <v>0</v>
      </c>
      <c r="M6" s="65">
        <f t="shared" si="0"/>
        <v>17.11000000000009</v>
      </c>
      <c r="N6" s="65">
        <v>2922.64</v>
      </c>
      <c r="O6" s="65">
        <v>3900</v>
      </c>
      <c r="P6" s="3">
        <f t="shared" si="1"/>
        <v>0.7493948717948717</v>
      </c>
      <c r="Q6" s="2">
        <v>6637</v>
      </c>
      <c r="R6" s="71">
        <v>0</v>
      </c>
      <c r="S6" s="72">
        <v>0</v>
      </c>
      <c r="T6" s="73">
        <v>0</v>
      </c>
      <c r="U6" s="132">
        <v>0</v>
      </c>
      <c r="V6" s="133"/>
      <c r="W6" s="68">
        <f t="shared" si="3"/>
        <v>0</v>
      </c>
    </row>
    <row r="7" spans="1:23" ht="12.75">
      <c r="A7" s="10">
        <v>43713</v>
      </c>
      <c r="B7" s="77">
        <v>6645.33</v>
      </c>
      <c r="C7" s="79">
        <v>22.31</v>
      </c>
      <c r="D7" s="106">
        <v>22.31</v>
      </c>
      <c r="E7" s="106">
        <f t="shared" si="2"/>
        <v>0</v>
      </c>
      <c r="F7" s="65">
        <v>69.04</v>
      </c>
      <c r="G7" s="65">
        <v>105.97</v>
      </c>
      <c r="H7" s="79">
        <v>500.68</v>
      </c>
      <c r="I7" s="78">
        <v>42.55</v>
      </c>
      <c r="J7" s="78">
        <v>21.14</v>
      </c>
      <c r="K7" s="78">
        <v>0</v>
      </c>
      <c r="L7" s="78">
        <v>0</v>
      </c>
      <c r="M7" s="65">
        <f t="shared" si="0"/>
        <v>19.650000000000205</v>
      </c>
      <c r="N7" s="65">
        <v>7426.67</v>
      </c>
      <c r="O7" s="65">
        <v>4800</v>
      </c>
      <c r="P7" s="3">
        <f t="shared" si="1"/>
        <v>1.5472229166666667</v>
      </c>
      <c r="Q7" s="2">
        <v>6637</v>
      </c>
      <c r="R7" s="71">
        <v>0</v>
      </c>
      <c r="S7" s="72">
        <v>0</v>
      </c>
      <c r="T7" s="73">
        <v>60.38</v>
      </c>
      <c r="U7" s="132">
        <v>0</v>
      </c>
      <c r="V7" s="133"/>
      <c r="W7" s="68">
        <f t="shared" si="3"/>
        <v>60.38</v>
      </c>
    </row>
    <row r="8" spans="1:23" ht="12.75">
      <c r="A8" s="108">
        <v>43714</v>
      </c>
      <c r="B8" s="65">
        <v>14074.38</v>
      </c>
      <c r="C8" s="70">
        <v>147.66</v>
      </c>
      <c r="D8" s="106">
        <v>147.66</v>
      </c>
      <c r="E8" s="106">
        <f t="shared" si="2"/>
        <v>0</v>
      </c>
      <c r="F8" s="78">
        <v>130.18</v>
      </c>
      <c r="G8" s="78">
        <v>186.77</v>
      </c>
      <c r="H8" s="65">
        <v>553.85</v>
      </c>
      <c r="I8" s="78">
        <v>70.28</v>
      </c>
      <c r="J8" s="78">
        <v>54.32</v>
      </c>
      <c r="K8" s="78">
        <v>0</v>
      </c>
      <c r="L8" s="78">
        <v>0</v>
      </c>
      <c r="M8" s="65">
        <f t="shared" si="0"/>
        <v>15.380000000000585</v>
      </c>
      <c r="N8" s="65">
        <v>15232.82</v>
      </c>
      <c r="O8" s="65">
        <v>17500</v>
      </c>
      <c r="P8" s="3">
        <f t="shared" si="1"/>
        <v>0.8704468571428571</v>
      </c>
      <c r="Q8" s="2">
        <v>6637</v>
      </c>
      <c r="R8" s="71">
        <v>0</v>
      </c>
      <c r="S8" s="72">
        <v>0</v>
      </c>
      <c r="T8" s="70">
        <v>0</v>
      </c>
      <c r="U8" s="111">
        <v>0</v>
      </c>
      <c r="V8" s="112"/>
      <c r="W8" s="68">
        <f t="shared" si="3"/>
        <v>0</v>
      </c>
    </row>
    <row r="9" spans="1:23" ht="12.75">
      <c r="A9" s="10">
        <v>43717</v>
      </c>
      <c r="B9" s="65">
        <v>6719.16</v>
      </c>
      <c r="C9" s="70">
        <v>13977.88</v>
      </c>
      <c r="D9" s="106">
        <v>22.84</v>
      </c>
      <c r="E9" s="106">
        <f t="shared" si="2"/>
        <v>13955.039999999999</v>
      </c>
      <c r="F9" s="78">
        <v>106.88</v>
      </c>
      <c r="G9" s="82">
        <v>175</v>
      </c>
      <c r="H9" s="65">
        <v>588.8</v>
      </c>
      <c r="I9" s="78">
        <v>5.91</v>
      </c>
      <c r="J9" s="78">
        <v>121.57</v>
      </c>
      <c r="K9" s="78">
        <v>0</v>
      </c>
      <c r="L9" s="78">
        <v>0</v>
      </c>
      <c r="M9" s="65">
        <f t="shared" si="0"/>
        <v>37.32999999999984</v>
      </c>
      <c r="N9" s="65">
        <v>21732.53</v>
      </c>
      <c r="O9" s="65">
        <v>3500</v>
      </c>
      <c r="P9" s="3">
        <f t="shared" si="1"/>
        <v>6.209294285714285</v>
      </c>
      <c r="Q9" s="2">
        <v>6637</v>
      </c>
      <c r="R9" s="71">
        <v>0</v>
      </c>
      <c r="S9" s="72">
        <v>0</v>
      </c>
      <c r="T9" s="70">
        <v>0</v>
      </c>
      <c r="U9" s="111">
        <v>0</v>
      </c>
      <c r="V9" s="112"/>
      <c r="W9" s="68">
        <f t="shared" si="3"/>
        <v>0</v>
      </c>
    </row>
    <row r="10" spans="1:23" ht="12.75">
      <c r="A10" s="10">
        <v>43718</v>
      </c>
      <c r="B10" s="65">
        <v>1261.49</v>
      </c>
      <c r="C10" s="70">
        <v>286.73</v>
      </c>
      <c r="D10" s="106">
        <v>7.23</v>
      </c>
      <c r="E10" s="106">
        <f t="shared" si="2"/>
        <v>279.5</v>
      </c>
      <c r="F10" s="78">
        <v>27.23</v>
      </c>
      <c r="G10" s="78">
        <v>192.82</v>
      </c>
      <c r="H10" s="65">
        <v>362.61</v>
      </c>
      <c r="I10" s="78">
        <v>196.67</v>
      </c>
      <c r="J10" s="78">
        <v>47.77</v>
      </c>
      <c r="K10" s="78">
        <v>0</v>
      </c>
      <c r="L10" s="78">
        <v>0</v>
      </c>
      <c r="M10" s="65">
        <f t="shared" si="0"/>
        <v>178.68</v>
      </c>
      <c r="N10" s="65">
        <v>2554</v>
      </c>
      <c r="O10" s="72">
        <v>3600</v>
      </c>
      <c r="P10" s="3">
        <f t="shared" si="1"/>
        <v>0.7094444444444444</v>
      </c>
      <c r="Q10" s="2">
        <v>6637</v>
      </c>
      <c r="R10" s="71">
        <v>0.00625</v>
      </c>
      <c r="S10" s="72">
        <v>0</v>
      </c>
      <c r="T10" s="70">
        <v>2.8</v>
      </c>
      <c r="U10" s="111">
        <v>1</v>
      </c>
      <c r="V10" s="112"/>
      <c r="W10" s="68">
        <f>R10+S10+U10+T10+V10</f>
        <v>3.80625</v>
      </c>
    </row>
    <row r="11" spans="1:23" ht="12.75">
      <c r="A11" s="10">
        <v>43719</v>
      </c>
      <c r="B11" s="65">
        <v>667.93</v>
      </c>
      <c r="C11" s="70">
        <v>293</v>
      </c>
      <c r="D11" s="106">
        <v>25.47</v>
      </c>
      <c r="E11" s="106">
        <f t="shared" si="2"/>
        <v>267.53</v>
      </c>
      <c r="F11" s="78">
        <v>41.61</v>
      </c>
      <c r="G11" s="78">
        <v>310.64</v>
      </c>
      <c r="H11" s="65">
        <v>339.4</v>
      </c>
      <c r="I11" s="78">
        <v>93.57</v>
      </c>
      <c r="J11" s="78">
        <v>16.6</v>
      </c>
      <c r="K11" s="78">
        <v>0</v>
      </c>
      <c r="L11" s="78">
        <v>0</v>
      </c>
      <c r="M11" s="65">
        <f t="shared" si="0"/>
        <v>25.54999999999992</v>
      </c>
      <c r="N11" s="65">
        <v>1788.3</v>
      </c>
      <c r="O11" s="65">
        <v>4900</v>
      </c>
      <c r="P11" s="3">
        <f t="shared" si="1"/>
        <v>0.36495918367346936</v>
      </c>
      <c r="Q11" s="2">
        <v>6637</v>
      </c>
      <c r="R11" s="69">
        <v>0.00372</v>
      </c>
      <c r="S11" s="65">
        <v>0</v>
      </c>
      <c r="T11" s="70">
        <v>0</v>
      </c>
      <c r="U11" s="111">
        <v>0</v>
      </c>
      <c r="V11" s="112"/>
      <c r="W11" s="68">
        <f t="shared" si="3"/>
        <v>0.00372</v>
      </c>
    </row>
    <row r="12" spans="1:23" ht="12.75">
      <c r="A12" s="10">
        <v>43720</v>
      </c>
      <c r="B12" s="77">
        <v>2223.41</v>
      </c>
      <c r="C12" s="70">
        <v>211.53</v>
      </c>
      <c r="D12" s="106">
        <v>25.45</v>
      </c>
      <c r="E12" s="106">
        <f t="shared" si="2"/>
        <v>186.08</v>
      </c>
      <c r="F12" s="78">
        <v>37.3</v>
      </c>
      <c r="G12" s="78">
        <v>347.32</v>
      </c>
      <c r="H12" s="65">
        <v>552.85</v>
      </c>
      <c r="I12" s="78">
        <v>48.05</v>
      </c>
      <c r="J12" s="78">
        <v>13.74</v>
      </c>
      <c r="K12" s="78">
        <v>0</v>
      </c>
      <c r="L12" s="78">
        <v>0</v>
      </c>
      <c r="M12" s="65">
        <f t="shared" si="0"/>
        <v>12.710000000000116</v>
      </c>
      <c r="N12" s="65">
        <v>3446.91</v>
      </c>
      <c r="O12" s="65">
        <v>5800</v>
      </c>
      <c r="P12" s="3">
        <f t="shared" si="1"/>
        <v>0.5942948275862069</v>
      </c>
      <c r="Q12" s="2">
        <v>6637</v>
      </c>
      <c r="R12" s="69">
        <v>0</v>
      </c>
      <c r="S12" s="65">
        <v>0</v>
      </c>
      <c r="T12" s="70">
        <v>0</v>
      </c>
      <c r="U12" s="111">
        <v>0</v>
      </c>
      <c r="V12" s="112"/>
      <c r="W12" s="68">
        <f t="shared" si="3"/>
        <v>0</v>
      </c>
    </row>
    <row r="13" spans="1:23" ht="12.75">
      <c r="A13" s="10">
        <v>43721</v>
      </c>
      <c r="B13" s="65">
        <v>8863.17</v>
      </c>
      <c r="C13" s="70">
        <v>291.18</v>
      </c>
      <c r="D13" s="106">
        <v>13.18</v>
      </c>
      <c r="E13" s="106">
        <f t="shared" si="2"/>
        <v>278</v>
      </c>
      <c r="F13" s="78">
        <v>216.05</v>
      </c>
      <c r="G13" s="78">
        <v>370.9</v>
      </c>
      <c r="H13" s="65">
        <v>690.18</v>
      </c>
      <c r="I13" s="78">
        <v>70.83</v>
      </c>
      <c r="J13" s="78">
        <v>9.4</v>
      </c>
      <c r="K13" s="78">
        <v>0</v>
      </c>
      <c r="L13" s="78">
        <v>0</v>
      </c>
      <c r="M13" s="65">
        <f t="shared" si="0"/>
        <v>18.490000000000713</v>
      </c>
      <c r="N13" s="65">
        <v>10530.2</v>
      </c>
      <c r="O13" s="65">
        <v>6600</v>
      </c>
      <c r="P13" s="3">
        <f t="shared" si="1"/>
        <v>1.5954848484848485</v>
      </c>
      <c r="Q13" s="2">
        <v>6637</v>
      </c>
      <c r="R13" s="69">
        <v>0</v>
      </c>
      <c r="S13" s="65">
        <v>0</v>
      </c>
      <c r="T13" s="70">
        <v>0</v>
      </c>
      <c r="U13" s="111">
        <v>0</v>
      </c>
      <c r="V13" s="112"/>
      <c r="W13" s="68">
        <f t="shared" si="3"/>
        <v>0</v>
      </c>
    </row>
    <row r="14" spans="1:23" ht="12.75">
      <c r="A14" s="10">
        <v>43724</v>
      </c>
      <c r="B14" s="65">
        <v>3062.41</v>
      </c>
      <c r="C14" s="70">
        <v>741.75</v>
      </c>
      <c r="D14" s="106">
        <v>145.45</v>
      </c>
      <c r="E14" s="106">
        <f t="shared" si="2"/>
        <v>596.3</v>
      </c>
      <c r="F14" s="78">
        <v>67.2</v>
      </c>
      <c r="G14" s="78">
        <v>332.88</v>
      </c>
      <c r="H14" s="65">
        <v>981.77</v>
      </c>
      <c r="I14" s="78">
        <v>142.79</v>
      </c>
      <c r="J14" s="78">
        <v>10.89</v>
      </c>
      <c r="K14" s="78">
        <v>646.91</v>
      </c>
      <c r="L14" s="78">
        <v>0</v>
      </c>
      <c r="M14" s="65">
        <f t="shared" si="0"/>
        <v>26.370000000000573</v>
      </c>
      <c r="N14" s="65">
        <v>6012.97</v>
      </c>
      <c r="O14" s="65">
        <v>18600</v>
      </c>
      <c r="P14" s="3">
        <f t="shared" si="1"/>
        <v>0.32327795698924733</v>
      </c>
      <c r="Q14" s="2">
        <v>6637</v>
      </c>
      <c r="R14" s="69">
        <v>0</v>
      </c>
      <c r="S14" s="65">
        <v>0</v>
      </c>
      <c r="T14" s="74">
        <v>0</v>
      </c>
      <c r="U14" s="111">
        <v>0</v>
      </c>
      <c r="V14" s="112"/>
      <c r="W14" s="68">
        <f t="shared" si="3"/>
        <v>0</v>
      </c>
    </row>
    <row r="15" spans="1:23" ht="12.75">
      <c r="A15" s="10">
        <v>43725</v>
      </c>
      <c r="B15" s="65">
        <v>2414.6</v>
      </c>
      <c r="C15" s="66">
        <v>352.66</v>
      </c>
      <c r="D15" s="106">
        <v>90.86</v>
      </c>
      <c r="E15" s="106">
        <f t="shared" si="2"/>
        <v>261.8</v>
      </c>
      <c r="F15" s="81">
        <v>-4.76</v>
      </c>
      <c r="G15" s="81">
        <v>439.1</v>
      </c>
      <c r="H15" s="82">
        <v>791.27</v>
      </c>
      <c r="I15" s="81">
        <v>84.32</v>
      </c>
      <c r="J15" s="81">
        <v>7.1</v>
      </c>
      <c r="K15" s="81">
        <v>0</v>
      </c>
      <c r="L15" s="81">
        <v>0</v>
      </c>
      <c r="M15" s="65">
        <f t="shared" si="0"/>
        <v>31.77999999999971</v>
      </c>
      <c r="N15" s="65">
        <v>4116.07</v>
      </c>
      <c r="O15" s="72">
        <v>6800</v>
      </c>
      <c r="P15" s="3">
        <f>N15/O15</f>
        <v>0.6053044117647058</v>
      </c>
      <c r="Q15" s="2">
        <v>6637</v>
      </c>
      <c r="R15" s="69">
        <v>0.005</v>
      </c>
      <c r="S15" s="65">
        <v>0</v>
      </c>
      <c r="T15" s="74">
        <v>0</v>
      </c>
      <c r="U15" s="111">
        <v>0</v>
      </c>
      <c r="V15" s="112"/>
      <c r="W15" s="68">
        <f t="shared" si="3"/>
        <v>0.005</v>
      </c>
    </row>
    <row r="16" spans="1:23" ht="12.75">
      <c r="A16" s="10">
        <v>43726</v>
      </c>
      <c r="B16" s="65">
        <v>1475.97</v>
      </c>
      <c r="C16" s="70">
        <v>243.07</v>
      </c>
      <c r="D16" s="106">
        <v>19.05</v>
      </c>
      <c r="E16" s="106">
        <f t="shared" si="2"/>
        <v>224.01999999999998</v>
      </c>
      <c r="F16" s="78">
        <v>53.21</v>
      </c>
      <c r="G16" s="78">
        <v>417.29</v>
      </c>
      <c r="H16" s="65">
        <v>2031.89</v>
      </c>
      <c r="I16" s="78">
        <v>90.71</v>
      </c>
      <c r="J16" s="78">
        <v>21.07</v>
      </c>
      <c r="K16" s="78">
        <v>0</v>
      </c>
      <c r="L16" s="78">
        <v>0</v>
      </c>
      <c r="M16" s="65">
        <f t="shared" si="0"/>
        <v>16.729999999999087</v>
      </c>
      <c r="N16" s="65">
        <v>4349.94</v>
      </c>
      <c r="O16" s="72">
        <v>7500</v>
      </c>
      <c r="P16" s="3">
        <f t="shared" si="1"/>
        <v>0.579992</v>
      </c>
      <c r="Q16" s="2">
        <v>6637</v>
      </c>
      <c r="R16" s="69">
        <v>0.00199</v>
      </c>
      <c r="S16" s="65">
        <v>0</v>
      </c>
      <c r="T16" s="74">
        <v>0</v>
      </c>
      <c r="U16" s="111">
        <v>0</v>
      </c>
      <c r="V16" s="112"/>
      <c r="W16" s="68">
        <f t="shared" si="3"/>
        <v>0.00199</v>
      </c>
    </row>
    <row r="17" spans="1:23" ht="12.75">
      <c r="A17" s="10">
        <v>43727</v>
      </c>
      <c r="B17" s="65">
        <v>3227.61</v>
      </c>
      <c r="C17" s="70">
        <v>308.21</v>
      </c>
      <c r="D17" s="106">
        <v>23.63</v>
      </c>
      <c r="E17" s="106">
        <f t="shared" si="2"/>
        <v>284.58</v>
      </c>
      <c r="F17" s="78">
        <v>95.22</v>
      </c>
      <c r="G17" s="78">
        <v>328.97</v>
      </c>
      <c r="H17" s="65">
        <v>938.29</v>
      </c>
      <c r="I17" s="78">
        <v>107.94</v>
      </c>
      <c r="J17" s="78">
        <v>40.26</v>
      </c>
      <c r="K17" s="78">
        <v>0</v>
      </c>
      <c r="L17" s="78">
        <v>0</v>
      </c>
      <c r="M17" s="65">
        <f t="shared" si="0"/>
        <v>15.050000000000004</v>
      </c>
      <c r="N17" s="65">
        <v>5061.55</v>
      </c>
      <c r="O17" s="65">
        <v>12500</v>
      </c>
      <c r="P17" s="3">
        <f t="shared" si="1"/>
        <v>0.404924</v>
      </c>
      <c r="Q17" s="2">
        <v>6637</v>
      </c>
      <c r="R17" s="69">
        <v>0</v>
      </c>
      <c r="S17" s="65">
        <v>0</v>
      </c>
      <c r="T17" s="74">
        <v>57.117</v>
      </c>
      <c r="U17" s="111">
        <v>0</v>
      </c>
      <c r="V17" s="112"/>
      <c r="W17" s="68">
        <f t="shared" si="3"/>
        <v>57.117</v>
      </c>
    </row>
    <row r="18" spans="1:23" ht="12.75">
      <c r="A18" s="10">
        <v>43728</v>
      </c>
      <c r="B18" s="65">
        <v>10860.21</v>
      </c>
      <c r="C18" s="70">
        <v>326.1</v>
      </c>
      <c r="D18" s="106">
        <v>20.23</v>
      </c>
      <c r="E18" s="106">
        <f t="shared" si="2"/>
        <v>305.87</v>
      </c>
      <c r="F18" s="78">
        <v>57.19</v>
      </c>
      <c r="G18" s="78">
        <v>362.93</v>
      </c>
      <c r="H18" s="65">
        <v>474.98</v>
      </c>
      <c r="I18" s="78">
        <v>64.1</v>
      </c>
      <c r="J18" s="78">
        <v>6.33</v>
      </c>
      <c r="K18" s="78">
        <v>0</v>
      </c>
      <c r="L18" s="78">
        <v>0</v>
      </c>
      <c r="M18" s="65">
        <f>N18-B18-C18-F18-G18-H18-I18-J18-K18-L18</f>
        <v>24.050000000000253</v>
      </c>
      <c r="N18" s="65">
        <v>12175.89</v>
      </c>
      <c r="O18" s="65">
        <v>15300</v>
      </c>
      <c r="P18" s="3">
        <f>N18/O18</f>
        <v>0.7958098039215686</v>
      </c>
      <c r="Q18" s="2">
        <v>6637</v>
      </c>
      <c r="R18" s="69">
        <v>0</v>
      </c>
      <c r="S18" s="65">
        <v>0</v>
      </c>
      <c r="T18" s="70">
        <v>48.745</v>
      </c>
      <c r="U18" s="111">
        <v>0</v>
      </c>
      <c r="V18" s="112"/>
      <c r="W18" s="68">
        <f t="shared" si="3"/>
        <v>48.745</v>
      </c>
    </row>
    <row r="19" spans="1:23" ht="12.75">
      <c r="A19" s="10">
        <v>43731</v>
      </c>
      <c r="B19" s="65">
        <v>3019.1</v>
      </c>
      <c r="C19" s="70">
        <v>850.6</v>
      </c>
      <c r="D19" s="106">
        <v>332.5</v>
      </c>
      <c r="E19" s="106">
        <f t="shared" si="2"/>
        <v>518.1</v>
      </c>
      <c r="F19" s="78">
        <v>65.8</v>
      </c>
      <c r="G19" s="78">
        <v>557.3</v>
      </c>
      <c r="H19" s="65">
        <v>295.4</v>
      </c>
      <c r="I19" s="78">
        <v>103.7</v>
      </c>
      <c r="J19" s="78">
        <v>3718.5</v>
      </c>
      <c r="K19" s="78">
        <v>0</v>
      </c>
      <c r="L19" s="78">
        <v>0</v>
      </c>
      <c r="M19" s="65">
        <f>N19-B19-C19-F19-G19-H19-I19-J19-K19-L19</f>
        <v>26.53999999999951</v>
      </c>
      <c r="N19" s="65">
        <v>8636.94</v>
      </c>
      <c r="O19" s="65">
        <v>4800</v>
      </c>
      <c r="P19" s="3">
        <f t="shared" si="1"/>
        <v>1.7993625000000002</v>
      </c>
      <c r="Q19" s="2">
        <v>6637</v>
      </c>
      <c r="R19" s="69">
        <v>0</v>
      </c>
      <c r="S19" s="65">
        <v>0</v>
      </c>
      <c r="T19" s="70">
        <v>0</v>
      </c>
      <c r="U19" s="111">
        <v>0</v>
      </c>
      <c r="V19" s="112"/>
      <c r="W19" s="68">
        <f t="shared" si="3"/>
        <v>0</v>
      </c>
    </row>
    <row r="20" spans="1:23" ht="12.75">
      <c r="A20" s="10">
        <v>43732</v>
      </c>
      <c r="B20" s="65">
        <v>804.6</v>
      </c>
      <c r="C20" s="70">
        <v>343.6</v>
      </c>
      <c r="D20" s="106">
        <v>79</v>
      </c>
      <c r="E20" s="106">
        <f t="shared" si="2"/>
        <v>264.6</v>
      </c>
      <c r="F20" s="78">
        <v>73.3</v>
      </c>
      <c r="G20" s="65">
        <v>1549.7</v>
      </c>
      <c r="H20" s="65">
        <v>295</v>
      </c>
      <c r="I20" s="78">
        <v>66.7</v>
      </c>
      <c r="J20" s="78">
        <v>1.8</v>
      </c>
      <c r="K20" s="78">
        <v>0</v>
      </c>
      <c r="L20" s="78">
        <v>0</v>
      </c>
      <c r="M20" s="65">
        <f t="shared" si="0"/>
        <v>17.70000000000027</v>
      </c>
      <c r="N20" s="65">
        <v>3152.4</v>
      </c>
      <c r="O20" s="65">
        <v>4600</v>
      </c>
      <c r="P20" s="3">
        <f t="shared" si="1"/>
        <v>0.685304347826087</v>
      </c>
      <c r="Q20" s="2">
        <v>6637</v>
      </c>
      <c r="R20" s="69">
        <v>0</v>
      </c>
      <c r="S20" s="65">
        <v>0</v>
      </c>
      <c r="T20" s="70">
        <v>0</v>
      </c>
      <c r="U20" s="111">
        <v>0</v>
      </c>
      <c r="V20" s="112"/>
      <c r="W20" s="68">
        <f t="shared" si="3"/>
        <v>0</v>
      </c>
    </row>
    <row r="21" spans="1:23" ht="12.75">
      <c r="A21" s="10">
        <v>43733</v>
      </c>
      <c r="B21" s="65">
        <v>1164</v>
      </c>
      <c r="C21" s="70">
        <v>2078.8</v>
      </c>
      <c r="D21" s="106">
        <v>1763.3</v>
      </c>
      <c r="E21" s="106">
        <f t="shared" si="2"/>
        <v>315.5000000000002</v>
      </c>
      <c r="F21" s="78">
        <v>107.9</v>
      </c>
      <c r="G21" s="65">
        <v>1421.6</v>
      </c>
      <c r="H21" s="65">
        <v>164.7</v>
      </c>
      <c r="I21" s="78">
        <v>137.8</v>
      </c>
      <c r="J21" s="78">
        <v>3.2</v>
      </c>
      <c r="K21" s="78">
        <v>0</v>
      </c>
      <c r="L21" s="78">
        <v>0</v>
      </c>
      <c r="M21" s="65">
        <f t="shared" si="0"/>
        <v>24.49999999999982</v>
      </c>
      <c r="N21" s="65">
        <v>5102.5</v>
      </c>
      <c r="O21" s="65">
        <v>3200</v>
      </c>
      <c r="P21" s="3">
        <f t="shared" si="1"/>
        <v>1.59453125</v>
      </c>
      <c r="Q21" s="2">
        <v>6637</v>
      </c>
      <c r="R21" s="102">
        <v>0</v>
      </c>
      <c r="S21" s="103">
        <v>0</v>
      </c>
      <c r="T21" s="104">
        <v>0</v>
      </c>
      <c r="U21" s="111">
        <v>0</v>
      </c>
      <c r="V21" s="112"/>
      <c r="W21" s="68">
        <f t="shared" si="3"/>
        <v>0</v>
      </c>
    </row>
    <row r="22" spans="1:23" ht="12.75">
      <c r="A22" s="10">
        <v>43734</v>
      </c>
      <c r="B22" s="65"/>
      <c r="C22" s="70"/>
      <c r="D22" s="106"/>
      <c r="E22" s="106">
        <f t="shared" si="2"/>
        <v>0</v>
      </c>
      <c r="F22" s="78"/>
      <c r="G22" s="65"/>
      <c r="H22" s="65"/>
      <c r="I22" s="78"/>
      <c r="J22" s="78"/>
      <c r="K22" s="78"/>
      <c r="L22" s="78"/>
      <c r="M22" s="65">
        <f t="shared" si="0"/>
        <v>0</v>
      </c>
      <c r="N22" s="65"/>
      <c r="O22" s="65">
        <v>5900</v>
      </c>
      <c r="P22" s="3">
        <f t="shared" si="1"/>
        <v>0</v>
      </c>
      <c r="Q22" s="2">
        <v>6637</v>
      </c>
      <c r="R22" s="102"/>
      <c r="S22" s="103"/>
      <c r="T22" s="104"/>
      <c r="U22" s="111"/>
      <c r="V22" s="112"/>
      <c r="W22" s="68">
        <f t="shared" si="3"/>
        <v>0</v>
      </c>
    </row>
    <row r="23" spans="1:23" ht="12.75">
      <c r="A23" s="10">
        <v>43735</v>
      </c>
      <c r="B23" s="65"/>
      <c r="C23" s="70"/>
      <c r="D23" s="106"/>
      <c r="E23" s="106">
        <f t="shared" si="2"/>
        <v>0</v>
      </c>
      <c r="F23" s="78"/>
      <c r="G23" s="65"/>
      <c r="H23" s="65"/>
      <c r="I23" s="78"/>
      <c r="J23" s="78"/>
      <c r="K23" s="78"/>
      <c r="L23" s="78"/>
      <c r="M23" s="65">
        <f t="shared" si="0"/>
        <v>0</v>
      </c>
      <c r="N23" s="65"/>
      <c r="O23" s="65">
        <v>13400</v>
      </c>
      <c r="P23" s="3">
        <f>N23/O23</f>
        <v>0</v>
      </c>
      <c r="Q23" s="2">
        <v>6637</v>
      </c>
      <c r="R23" s="102"/>
      <c r="S23" s="103"/>
      <c r="T23" s="104"/>
      <c r="U23" s="111"/>
      <c r="V23" s="112"/>
      <c r="W23" s="68">
        <f t="shared" si="3"/>
        <v>0</v>
      </c>
    </row>
    <row r="24" spans="1:23" ht="13.5" thickBot="1">
      <c r="A24" s="10">
        <v>43738</v>
      </c>
      <c r="B24" s="65"/>
      <c r="C24" s="74"/>
      <c r="D24" s="106"/>
      <c r="E24" s="106">
        <f t="shared" si="2"/>
        <v>0</v>
      </c>
      <c r="F24" s="78"/>
      <c r="G24" s="65"/>
      <c r="H24" s="65"/>
      <c r="I24" s="78"/>
      <c r="J24" s="78"/>
      <c r="K24" s="78"/>
      <c r="L24" s="78"/>
      <c r="M24" s="65">
        <f t="shared" si="0"/>
        <v>0</v>
      </c>
      <c r="N24" s="65"/>
      <c r="O24" s="65">
        <v>18000</v>
      </c>
      <c r="P24" s="3">
        <f t="shared" si="1"/>
        <v>0</v>
      </c>
      <c r="Q24" s="2">
        <v>6637</v>
      </c>
      <c r="R24" s="98"/>
      <c r="S24" s="99"/>
      <c r="T24" s="100"/>
      <c r="U24" s="126"/>
      <c r="V24" s="127"/>
      <c r="W24" s="109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71064.98400000001</v>
      </c>
      <c r="C25" s="85">
        <f t="shared" si="4"/>
        <v>20512.619999999995</v>
      </c>
      <c r="D25" s="107">
        <f t="shared" si="4"/>
        <v>2775.7</v>
      </c>
      <c r="E25" s="107">
        <f t="shared" si="4"/>
        <v>17736.919999999995</v>
      </c>
      <c r="F25" s="85">
        <f t="shared" si="4"/>
        <v>1381.5746000000001</v>
      </c>
      <c r="G25" s="85">
        <f t="shared" si="4"/>
        <v>7669.509899999999</v>
      </c>
      <c r="H25" s="85">
        <f t="shared" si="4"/>
        <v>11133.999000000002</v>
      </c>
      <c r="I25" s="85">
        <f t="shared" si="4"/>
        <v>1914.2199999999996</v>
      </c>
      <c r="J25" s="85">
        <f t="shared" si="4"/>
        <v>4134.64</v>
      </c>
      <c r="K25" s="85">
        <f t="shared" si="4"/>
        <v>646.91</v>
      </c>
      <c r="L25" s="85">
        <f t="shared" si="4"/>
        <v>432.025</v>
      </c>
      <c r="M25" s="84">
        <f t="shared" si="4"/>
        <v>574.7275000000006</v>
      </c>
      <c r="N25" s="84">
        <f t="shared" si="4"/>
        <v>119465.20999999999</v>
      </c>
      <c r="O25" s="84">
        <f t="shared" si="4"/>
        <v>169200</v>
      </c>
      <c r="P25" s="86">
        <f>N25/O25</f>
        <v>0.7060591607565011</v>
      </c>
      <c r="Q25" s="2"/>
      <c r="R25" s="75">
        <f>SUM(R4:R24)</f>
        <v>0.01696</v>
      </c>
      <c r="S25" s="75">
        <f>SUM(S4:S24)</f>
        <v>0</v>
      </c>
      <c r="T25" s="75">
        <f>SUM(T4:T24)</f>
        <v>179.442</v>
      </c>
      <c r="U25" s="128">
        <f>SUM(U4:U24)</f>
        <v>1</v>
      </c>
      <c r="V25" s="129"/>
      <c r="W25" s="110">
        <f>R25+S25+U25+T25+V25</f>
        <v>180.45896000000002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16" t="s">
        <v>33</v>
      </c>
      <c r="S28" s="116"/>
      <c r="T28" s="116"/>
      <c r="U28" s="116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0" t="s">
        <v>29</v>
      </c>
      <c r="S29" s="130"/>
      <c r="T29" s="130"/>
      <c r="U29" s="130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18">
        <v>43734</v>
      </c>
      <c r="S30" s="131">
        <v>0</v>
      </c>
      <c r="T30" s="131"/>
      <c r="U30" s="131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19"/>
      <c r="S31" s="131"/>
      <c r="T31" s="131"/>
      <c r="U31" s="131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13" t="s">
        <v>45</v>
      </c>
      <c r="T33" s="114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15" t="s">
        <v>40</v>
      </c>
      <c r="T34" s="115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6" t="s">
        <v>30</v>
      </c>
      <c r="S38" s="116"/>
      <c r="T38" s="116"/>
      <c r="U38" s="116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7" t="s">
        <v>31</v>
      </c>
      <c r="S39" s="117"/>
      <c r="T39" s="117"/>
      <c r="U39" s="11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>
        <v>43734</v>
      </c>
      <c r="S40" s="120">
        <v>1019.05515</v>
      </c>
      <c r="T40" s="121"/>
      <c r="U40" s="122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19"/>
      <c r="S41" s="123"/>
      <c r="T41" s="124"/>
      <c r="U41" s="125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2019-07-24T09:11:41Z</cp:lastPrinted>
  <dcterms:created xsi:type="dcterms:W3CDTF">2006-11-30T08:16:02Z</dcterms:created>
  <dcterms:modified xsi:type="dcterms:W3CDTF">2019-09-26T09:08:47Z</dcterms:modified>
  <cp:category/>
  <cp:version/>
  <cp:contentType/>
  <cp:contentStatus/>
</cp:coreProperties>
</file>